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970" activeTab="4"/>
  </bookViews>
  <sheets>
    <sheet name="Linkwitz Transform Calculator" sheetId="1" r:id="rId1"/>
    <sheet name="Table" sheetId="2" r:id="rId2"/>
    <sheet name="Bode" sheetId="3" r:id="rId3"/>
    <sheet name="Phase" sheetId="4" r:id="rId4"/>
    <sheet name="box" sheetId="5" r:id="rId5"/>
  </sheets>
  <definedNames/>
  <calcPr fullCalcOnLoad="1"/>
</workbook>
</file>

<file path=xl/sharedStrings.xml><?xml version="1.0" encoding="utf-8"?>
<sst xmlns="http://schemas.openxmlformats.org/spreadsheetml/2006/main" count="108" uniqueCount="98">
  <si>
    <t>True Audio's Linkwitz Transform Circuit Design Spreadsheet</t>
  </si>
  <si>
    <t>Enter the values in bold (non bold values are calculated)</t>
  </si>
  <si>
    <t>Enter the Following:</t>
  </si>
  <si>
    <t>f(0) =</t>
  </si>
  <si>
    <t>Hz</t>
  </si>
  <si>
    <t>Q(0) =</t>
  </si>
  <si>
    <t>f(p) =</t>
  </si>
  <si>
    <t>Q(p) =</t>
  </si>
  <si>
    <t>k =</t>
  </si>
  <si>
    <t>(k&gt;0 required)</t>
  </si>
  <si>
    <t>Choose C2</t>
  </si>
  <si>
    <t>C2 =</t>
  </si>
  <si>
    <t>µF</t>
  </si>
  <si>
    <t>The Component Values Are:</t>
  </si>
  <si>
    <t>R1 =</t>
  </si>
  <si>
    <t>kOhms</t>
  </si>
  <si>
    <t>R2 =</t>
  </si>
  <si>
    <t>R3 =</t>
  </si>
  <si>
    <t>Notes:</t>
  </si>
  <si>
    <t>1. F(0) and Q(0) are the F(sc) and Q(tc) of the existing closed box speaker.</t>
  </si>
  <si>
    <t>C1 =</t>
  </si>
  <si>
    <t>2. F(p) and Q(p) are the target F(sc) and Q(tc) of the "transformed" system.</t>
  </si>
  <si>
    <t>C3 =</t>
  </si>
  <si>
    <t>3. Increase C2 to lower R1, R2, R3</t>
  </si>
  <si>
    <t>4. The frequency ratio sets the DC gain. Caution on using DC Gains over about 20 dB !</t>
  </si>
  <si>
    <t>DC gain =</t>
  </si>
  <si>
    <t>dB</t>
  </si>
  <si>
    <t>5. See the Linkwitz article in Speaker Builder, Issue 4/1980</t>
  </si>
  <si>
    <t>True Audio</t>
  </si>
  <si>
    <t>387 Duncan Lane</t>
  </si>
  <si>
    <t>Andersonville, TN 37705</t>
  </si>
  <si>
    <t>Calculation of response of Linkwitz transform</t>
  </si>
  <si>
    <t>freq (Hz)</t>
  </si>
  <si>
    <t>w (rad/s)</t>
  </si>
  <si>
    <t>w^2</t>
  </si>
  <si>
    <t>R1=</t>
  </si>
  <si>
    <t>R2=</t>
  </si>
  <si>
    <t>R3=</t>
  </si>
  <si>
    <t>C1=</t>
  </si>
  <si>
    <t>C2=</t>
  </si>
  <si>
    <t>C3=</t>
  </si>
  <si>
    <t>H</t>
  </si>
  <si>
    <t>20log(H)</t>
  </si>
  <si>
    <t>phi (deg)</t>
  </si>
  <si>
    <t>f0=</t>
  </si>
  <si>
    <t>20log(Hs)</t>
  </si>
  <si>
    <t>speaker Hs</t>
  </si>
  <si>
    <t>phi(deg)</t>
  </si>
  <si>
    <t>speaker</t>
  </si>
  <si>
    <t>beta=</t>
  </si>
  <si>
    <t>total</t>
  </si>
  <si>
    <t>20log(tot)</t>
  </si>
  <si>
    <t>phi(tot)</t>
  </si>
  <si>
    <t>Some remarks :</t>
  </si>
  <si>
    <t>The first line just takes over the figures from the first sheet, calculated by the spreadsheet made by John Murphy</t>
  </si>
  <si>
    <t>The speaker line contains the corner frequency and the damping factor of a closed box speaker (second order highpass filter)</t>
  </si>
  <si>
    <t>One can experiment with it to see which Linkwitz transform parameters work best for a certain (ideal) speaker.</t>
  </si>
  <si>
    <t>B</t>
  </si>
  <si>
    <t>D</t>
  </si>
  <si>
    <t>F</t>
  </si>
  <si>
    <t>J</t>
  </si>
  <si>
    <t>L</t>
  </si>
  <si>
    <t>Luc Henderieckx, September 8, 1999, corrected September 9, 1999</t>
  </si>
  <si>
    <t>Thanks to Luc Henderieckx (luc.henderieckx@pandora.be) for additional analysis and the response plots!</t>
  </si>
  <si>
    <t>Visit True Audio on the web at:  www.trueaudio.com</t>
  </si>
  <si>
    <t>Qts =</t>
  </si>
  <si>
    <t>Fs =</t>
  </si>
  <si>
    <t>Vas =</t>
  </si>
  <si>
    <t>Vb =</t>
  </si>
  <si>
    <t>Alpha =</t>
  </si>
  <si>
    <t>Qtc =</t>
  </si>
  <si>
    <t>F3 =</t>
  </si>
  <si>
    <t>Driver =</t>
  </si>
  <si>
    <t>Fsc =</t>
  </si>
  <si>
    <t>Driver and Box calculations</t>
  </si>
  <si>
    <t>Driver name and model</t>
  </si>
  <si>
    <t>Total Q of Driver</t>
  </si>
  <si>
    <t xml:space="preserve">Driver Air Compliance </t>
  </si>
  <si>
    <t>Desired Box Volume</t>
  </si>
  <si>
    <t>Total System Q</t>
  </si>
  <si>
    <t>Lower Cut-off Frequency</t>
  </si>
  <si>
    <t>System Resonance</t>
  </si>
  <si>
    <t>Free Air Resonance</t>
  </si>
  <si>
    <t>Fh</t>
  </si>
  <si>
    <t>Fq</t>
  </si>
  <si>
    <t>Mag</t>
  </si>
  <si>
    <t>Resp (dB)</t>
  </si>
  <si>
    <t>Freq (Hz)</t>
  </si>
  <si>
    <t>Thanks also to Dean Canafranca (deanc@super.net.ph) for the speaker box analysis sheet</t>
  </si>
  <si>
    <t>Reproduced by ESP with the permission of True Audio</t>
  </si>
  <si>
    <t>Visit Elliott Sound Products (ESP) on the web at: sound.au.com</t>
  </si>
  <si>
    <t>cu ft. (litres)</t>
  </si>
  <si>
    <t>Page added by Dean Canafranca (deanc@super.net.ph)</t>
  </si>
  <si>
    <t>Added ability to use litres - Rod Elliott (rode@sound.au.com)</t>
  </si>
  <si>
    <t xml:space="preserve">Note: </t>
  </si>
  <si>
    <t>Added ability to use litres in "Box" sheet - Rod Elliott (ESP)</t>
  </si>
  <si>
    <t>To use litres, enter Vas and Vb as negative values</t>
  </si>
  <si>
    <t>Cyclone 250mm Woofer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</si>
</sst>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00"/>
    <numFmt numFmtId="173" formatCode="0.0000"/>
    <numFmt numFmtId="174" formatCode="0.0"/>
    <numFmt numFmtId="175" formatCode="00000"/>
    <numFmt numFmtId="176" formatCode="0.00000"/>
    <numFmt numFmtId="177" formatCode="dd\-mmm\-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0"/>
    </font>
    <font>
      <sz val="8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5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sz val="19.25"/>
      <name val="Arial"/>
      <family val="0"/>
    </font>
    <font>
      <b/>
      <sz val="8.5"/>
      <name val="Arial"/>
      <family val="2"/>
    </font>
    <font>
      <b/>
      <sz val="16"/>
      <name val="Arial"/>
      <family val="2"/>
    </font>
    <font>
      <sz val="16.75"/>
      <name val="Arial"/>
      <family val="0"/>
    </font>
    <font>
      <b/>
      <sz val="13.5"/>
      <name val="Arial"/>
      <family val="2"/>
    </font>
    <font>
      <b/>
      <u val="double"/>
      <sz val="12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6.25"/>
      <name val="Arial"/>
      <family val="2"/>
    </font>
    <font>
      <sz val="7.25"/>
      <name val="Arial"/>
      <family val="2"/>
    </font>
    <font>
      <b/>
      <sz val="8.25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9.5"/>
      <color indexed="12"/>
      <name val="Arial"/>
      <family val="2"/>
    </font>
    <font>
      <sz val="9.5"/>
      <name val="Arial"/>
      <family val="0"/>
    </font>
    <font>
      <b/>
      <sz val="16"/>
      <color indexed="12"/>
      <name val="Arial"/>
      <family val="2"/>
    </font>
    <font>
      <b/>
      <sz val="9.5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1" fillId="0" borderId="8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73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Border="1" applyAlignment="1">
      <alignment horizontal="right"/>
    </xf>
    <xf numFmtId="2" fontId="0" fillId="0" borderId="8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72" fontId="0" fillId="0" borderId="8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9" xfId="0" applyNumberFormat="1" applyBorder="1" applyAlignment="1">
      <alignment/>
    </xf>
    <xf numFmtId="0" fontId="17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1" fontId="1" fillId="0" borderId="0" xfId="0" applyNumberFormat="1" applyFont="1" applyAlignment="1">
      <alignment/>
    </xf>
    <xf numFmtId="2" fontId="0" fillId="0" borderId="9" xfId="0" applyNumberFormat="1" applyBorder="1" applyAlignment="1">
      <alignment/>
    </xf>
    <xf numFmtId="172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7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17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" fontId="1" fillId="0" borderId="21" xfId="0" applyNumberFormat="1" applyFont="1" applyBorder="1" applyAlignment="1">
      <alignment horizontal="left"/>
    </xf>
    <xf numFmtId="11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0" applyFont="1" applyAlignment="1">
      <alignment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0" fontId="27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5" fontId="18" fillId="0" borderId="0" xfId="0" applyNumberFormat="1" applyFont="1" applyAlignment="1">
      <alignment/>
    </xf>
    <xf numFmtId="0" fontId="29" fillId="0" borderId="0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Table!$E$8:$E$107</c:f>
              <c:numCache>
                <c:ptCount val="100"/>
                <c:pt idx="0">
                  <c:v>31.51899544924673</c:v>
                </c:pt>
                <c:pt idx="1">
                  <c:v>31.51951341740451</c:v>
                </c:pt>
                <c:pt idx="2">
                  <c:v>31.520093713657083</c:v>
                </c:pt>
                <c:pt idx="3">
                  <c:v>31.520743716483494</c:v>
                </c:pt>
                <c:pt idx="4">
                  <c:v>31.521471645767054</c:v>
                </c:pt>
                <c:pt idx="5">
                  <c:v>31.52228665012441</c:v>
                </c:pt>
                <c:pt idx="6">
                  <c:v>31.52319890088409</c:v>
                </c:pt>
                <c:pt idx="7">
                  <c:v>31.524219692474258</c:v>
                </c:pt>
                <c:pt idx="8">
                  <c:v>31.525361548672137</c:v>
                </c:pt>
                <c:pt idx="9">
                  <c:v>31.526638333748306</c:v>
                </c:pt>
                <c:pt idx="10">
                  <c:v>31.528065366974218</c:v>
                </c:pt>
                <c:pt idx="11">
                  <c:v>31.529659538207397</c:v>
                </c:pt>
                <c:pt idx="12">
                  <c:v>31.5314394212696</c:v>
                </c:pt>
                <c:pt idx="13">
                  <c:v>31.533425380516977</c:v>
                </c:pt>
                <c:pt idx="14">
                  <c:v>31.535639664275237</c:v>
                </c:pt>
                <c:pt idx="15">
                  <c:v>31.53810647655801</c:v>
                </c:pt>
                <c:pt idx="16">
                  <c:v>31.540852015549344</c:v>
                </c:pt>
                <c:pt idx="17">
                  <c:v>31.543904463515247</c:v>
                </c:pt>
                <c:pt idx="18">
                  <c:v>31.54729390785997</c:v>
                </c:pt>
                <c:pt idx="19">
                  <c:v>31.55105216663502</c:v>
                </c:pt>
                <c:pt idx="20">
                  <c:v>31.555212483523395</c:v>
                </c:pt>
                <c:pt idx="21">
                  <c:v>31.559809046620195</c:v>
                </c:pt>
                <c:pt idx="22">
                  <c:v>31.56487627152459</c:v>
                </c:pt>
                <c:pt idx="23">
                  <c:v>31.570447771465</c:v>
                </c:pt>
                <c:pt idx="24">
                  <c:v>31.57655491427748</c:v>
                </c:pt>
                <c:pt idx="25">
                  <c:v>31.58322483662537</c:v>
                </c:pt>
                <c:pt idx="26">
                  <c:v>31.5904777481008</c:v>
                </c:pt>
                <c:pt idx="27">
                  <c:v>31.598323309573043</c:v>
                </c:pt>
                <c:pt idx="28">
                  <c:v>31.606755808643147</c:v>
                </c:pt>
                <c:pt idx="29">
                  <c:v>31.615747777125932</c:v>
                </c:pt>
                <c:pt idx="30">
                  <c:v>31.62524159745873</c:v>
                </c:pt>
                <c:pt idx="31">
                  <c:v>31.635138522964642</c:v>
                </c:pt>
                <c:pt idx="32">
                  <c:v>31.645284387424105</c:v>
                </c:pt>
                <c:pt idx="33">
                  <c:v>31.65545110027778</c:v>
                </c:pt>
                <c:pt idx="34">
                  <c:v>31.66531281626463</c:v>
                </c:pt>
                <c:pt idx="35">
                  <c:v>31.674415440656492</c:v>
                </c:pt>
                <c:pt idx="36">
                  <c:v>31.682137904780802</c:v>
                </c:pt>
                <c:pt idx="37">
                  <c:v>31.68764346526668</c:v>
                </c:pt>
                <c:pt idx="38">
                  <c:v>31.689819226010293</c:v>
                </c:pt>
                <c:pt idx="39">
                  <c:v>31.687202294394176</c:v>
                </c:pt>
                <c:pt idx="40">
                  <c:v>31.677891687934412</c:v>
                </c:pt>
                <c:pt idx="41">
                  <c:v>31.659446640294142</c:v>
                </c:pt>
                <c:pt idx="42">
                  <c:v>31.628774771790866</c:v>
                </c:pt>
                <c:pt idx="43">
                  <c:v>31.582018216812738</c:v>
                </c:pt>
                <c:pt idx="44">
                  <c:v>31.514452669234224</c:v>
                </c:pt>
                <c:pt idx="45">
                  <c:v>31.420423363669926</c:v>
                </c:pt>
                <c:pt idx="46">
                  <c:v>31.29335204436298</c:v>
                </c:pt>
                <c:pt idx="47">
                  <c:v>31.125856745852637</c:v>
                </c:pt>
                <c:pt idx="48">
                  <c:v>30.91002588755391</c:v>
                </c:pt>
                <c:pt idx="49">
                  <c:v>30.637872187865455</c:v>
                </c:pt>
                <c:pt idx="50">
                  <c:v>30.30195453015567</c:v>
                </c:pt>
                <c:pt idx="51">
                  <c:v>29.896099830739384</c:v>
                </c:pt>
                <c:pt idx="52">
                  <c:v>29.4160990446785</c:v>
                </c:pt>
                <c:pt idx="53">
                  <c:v>28.860220711448502</c:v>
                </c:pt>
                <c:pt idx="54">
                  <c:v>28.229408054111346</c:v>
                </c:pt>
                <c:pt idx="55">
                  <c:v>27.52710382049702</c:v>
                </c:pt>
                <c:pt idx="56">
                  <c:v>26.758750388232247</c:v>
                </c:pt>
                <c:pt idx="57">
                  <c:v>25.931094455211635</c:v>
                </c:pt>
                <c:pt idx="58">
                  <c:v>25.05145320304333</c:v>
                </c:pt>
                <c:pt idx="59">
                  <c:v>24.127071700327708</c:v>
                </c:pt>
                <c:pt idx="60">
                  <c:v>23.164644464497165</c:v>
                </c:pt>
                <c:pt idx="61">
                  <c:v>22.170017045795465</c:v>
                </c:pt>
                <c:pt idx="62">
                  <c:v>21.148044363622354</c:v>
                </c:pt>
                <c:pt idx="63">
                  <c:v>20.10256500112837</c:v>
                </c:pt>
                <c:pt idx="64">
                  <c:v>19.036449486948293</c:v>
                </c:pt>
                <c:pt idx="65">
                  <c:v>17.95168819247037</c:v>
                </c:pt>
                <c:pt idx="66">
                  <c:v>16.84949487095422</c:v>
                </c:pt>
                <c:pt idx="67">
                  <c:v>15.730411718809004</c:v>
                </c:pt>
                <c:pt idx="68">
                  <c:v>14.594409969028213</c:v>
                </c:pt>
                <c:pt idx="69">
                  <c:v>13.440986585014816</c:v>
                </c:pt>
                <c:pt idx="70">
                  <c:v>12.269263469956995</c:v>
                </c:pt>
                <c:pt idx="71">
                  <c:v>11.078102016798955</c:v>
                </c:pt>
                <c:pt idx="72">
                  <c:v>9.866254477372925</c:v>
                </c:pt>
                <c:pt idx="73">
                  <c:v>8.632586798611538</c:v>
                </c:pt>
                <c:pt idx="74">
                  <c:v>7.376428353282924</c:v>
                </c:pt>
                <c:pt idx="75">
                  <c:v>6.098136179551933</c:v>
                </c:pt>
                <c:pt idx="76">
                  <c:v>4.800007756066557</c:v>
                </c:pt>
                <c:pt idx="77">
                  <c:v>3.4877321613858325</c:v>
                </c:pt>
                <c:pt idx="78">
                  <c:v>2.1726024479184565</c:v>
                </c:pt>
                <c:pt idx="79">
                  <c:v>0.874615491759267</c:v>
                </c:pt>
                <c:pt idx="80">
                  <c:v>-0.37389743137861586</c:v>
                </c:pt>
                <c:pt idx="81">
                  <c:v>-1.525737026574603</c:v>
                </c:pt>
                <c:pt idx="82">
                  <c:v>-2.521100640378962</c:v>
                </c:pt>
                <c:pt idx="83">
                  <c:v>-3.299252787502679</c:v>
                </c:pt>
                <c:pt idx="84">
                  <c:v>-3.819333713768244</c:v>
                </c:pt>
                <c:pt idx="85">
                  <c:v>-4.078987945641061</c:v>
                </c:pt>
                <c:pt idx="86">
                  <c:v>-4.115564414509577</c:v>
                </c:pt>
                <c:pt idx="87">
                  <c:v>-3.988789232813228</c:v>
                </c:pt>
                <c:pt idx="88">
                  <c:v>-3.759429190431844</c:v>
                </c:pt>
                <c:pt idx="89">
                  <c:v>-3.476410485647503</c:v>
                </c:pt>
                <c:pt idx="90">
                  <c:v>-3.1737061178094548</c:v>
                </c:pt>
                <c:pt idx="91">
                  <c:v>-2.872552022684739</c:v>
                </c:pt>
                <c:pt idx="92">
                  <c:v>-2.5850629107233742</c:v>
                </c:pt>
                <c:pt idx="93">
                  <c:v>-2.3174162432549568</c:v>
                </c:pt>
                <c:pt idx="94">
                  <c:v>-2.072151345692646</c:v>
                </c:pt>
                <c:pt idx="95">
                  <c:v>-1.8496809536699688</c:v>
                </c:pt>
                <c:pt idx="96">
                  <c:v>-1.649235878258342</c:v>
                </c:pt>
                <c:pt idx="97">
                  <c:v>-1.4694374353779578</c:v>
                </c:pt>
                <c:pt idx="98">
                  <c:v>-1.3086363585555203</c:v>
                </c:pt>
                <c:pt idx="99">
                  <c:v>-1.1651087223709278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Table!$H$8:$H$107</c:f>
              <c:numCache>
                <c:ptCount val="100"/>
                <c:pt idx="0">
                  <c:v>-83.55546977321384</c:v>
                </c:pt>
                <c:pt idx="1">
                  <c:v>-82.55541451134422</c:v>
                </c:pt>
                <c:pt idx="2">
                  <c:v>-81.55535250634854</c:v>
                </c:pt>
                <c:pt idx="3">
                  <c:v>-80.55528293539999</c:v>
                </c:pt>
                <c:pt idx="4">
                  <c:v>-79.5552048752612</c:v>
                </c:pt>
                <c:pt idx="5">
                  <c:v>-78.55511729002939</c:v>
                </c:pt>
                <c:pt idx="6">
                  <c:v>-77.55501901738576</c:v>
                </c:pt>
                <c:pt idx="7">
                  <c:v>-76.554908753166</c:v>
                </c:pt>
                <c:pt idx="8">
                  <c:v>-75.55478503404711</c:v>
                </c:pt>
                <c:pt idx="9">
                  <c:v>-74.55464621812015</c:v>
                </c:pt>
                <c:pt idx="10">
                  <c:v>-73.55449046309084</c:v>
                </c:pt>
                <c:pt idx="11">
                  <c:v>-72.55431570181791</c:v>
                </c:pt>
                <c:pt idx="12">
                  <c:v>-71.55411961486391</c:v>
                </c:pt>
                <c:pt idx="13">
                  <c:v>-70.5538995996931</c:v>
                </c:pt>
                <c:pt idx="14">
                  <c:v>-69.55365273610659</c:v>
                </c:pt>
                <c:pt idx="15">
                  <c:v>-68.55337574745406</c:v>
                </c:pt>
                <c:pt idx="16">
                  <c:v>-67.55306495710576</c:v>
                </c:pt>
                <c:pt idx="17">
                  <c:v>-66.55271623960434</c:v>
                </c:pt>
                <c:pt idx="18">
                  <c:v>-65.55232496584496</c:v>
                </c:pt>
                <c:pt idx="19">
                  <c:v>-64.55188594155246</c:v>
                </c:pt>
                <c:pt idx="20">
                  <c:v>-63.551393338233844</c:v>
                </c:pt>
                <c:pt idx="21">
                  <c:v>-62.550840615683434</c:v>
                </c:pt>
                <c:pt idx="22">
                  <c:v>-61.55022043500417</c:v>
                </c:pt>
                <c:pt idx="23">
                  <c:v>-60.549524560980814</c:v>
                </c:pt>
                <c:pt idx="24">
                  <c:v>-59.54874375249652</c:v>
                </c:pt>
                <c:pt idx="25">
                  <c:v>-58.5478676395227</c:v>
                </c:pt>
                <c:pt idx="26">
                  <c:v>-57.54688458502949</c:v>
                </c:pt>
                <c:pt idx="27">
                  <c:v>-56.54578152995895</c:v>
                </c:pt>
                <c:pt idx="28">
                  <c:v>-55.54454381917198</c:v>
                </c:pt>
                <c:pt idx="29">
                  <c:v>-54.54315500601918</c:v>
                </c:pt>
                <c:pt idx="30">
                  <c:v>-53.541596632892094</c:v>
                </c:pt>
                <c:pt idx="31">
                  <c:v>-52.539847984779925</c:v>
                </c:pt>
                <c:pt idx="32">
                  <c:v>-51.537885812482415</c:v>
                </c:pt>
                <c:pt idx="33">
                  <c:v>-50.53568402170748</c:v>
                </c:pt>
                <c:pt idx="34">
                  <c:v>-49.53321332380435</c:v>
                </c:pt>
                <c:pt idx="35">
                  <c:v>-48.53044084334315</c:v>
                </c:pt>
                <c:pt idx="36">
                  <c:v>-47.52732967714137</c:v>
                </c:pt>
                <c:pt idx="37">
                  <c:v>-46.5238383986449</c:v>
                </c:pt>
                <c:pt idx="38">
                  <c:v>-45.519920500788714</c:v>
                </c:pt>
                <c:pt idx="39">
                  <c:v>-44.51552376957196</c:v>
                </c:pt>
                <c:pt idx="40">
                  <c:v>-43.510589579574706</c:v>
                </c:pt>
                <c:pt idx="41">
                  <c:v>-42.5050521014976</c:v>
                </c:pt>
                <c:pt idx="42">
                  <c:v>-41.498837410505146</c:v>
                </c:pt>
                <c:pt idx="43">
                  <c:v>-40.4918624826752</c:v>
                </c:pt>
                <c:pt idx="44">
                  <c:v>-39.48403406517729</c:v>
                </c:pt>
                <c:pt idx="45">
                  <c:v>-38.47524740389466</c:v>
                </c:pt>
                <c:pt idx="46">
                  <c:v>-37.46538481003939</c:v>
                </c:pt>
                <c:pt idx="47">
                  <c:v>-36.454314044855465</c:v>
                </c:pt>
                <c:pt idx="48">
                  <c:v>-35.441886498730796</c:v>
                </c:pt>
                <c:pt idx="49">
                  <c:v>-34.42793513791543</c:v>
                </c:pt>
                <c:pt idx="50">
                  <c:v>-33.412272188546915</c:v>
                </c:pt>
                <c:pt idx="51">
                  <c:v>-32.39468652380428</c:v>
                </c:pt>
                <c:pt idx="52">
                  <c:v>-31.37494071576373</c:v>
                </c:pt>
                <c:pt idx="53">
                  <c:v>-30.35276770896813</c:v>
                </c:pt>
                <c:pt idx="54">
                  <c:v>-29.327867067976893</c:v>
                </c:pt>
                <c:pt idx="55">
                  <c:v>-28.29990074647923</c:v>
                </c:pt>
                <c:pt idx="56">
                  <c:v>-27.268488321368647</c:v>
                </c:pt>
                <c:pt idx="57">
                  <c:v>-26.233201632236664</c:v>
                </c:pt>
                <c:pt idx="58">
                  <c:v>-25.193558766288213</c:v>
                </c:pt>
                <c:pt idx="59">
                  <c:v>-24.14901733274351</c:v>
                </c:pt>
                <c:pt idx="60">
                  <c:v>-23.09896698267221</c:v>
                </c:pt>
                <c:pt idx="61">
                  <c:v>-22.042721155247968</c:v>
                </c:pt>
                <c:pt idx="62">
                  <c:v>-20.97950807824763</c:v>
                </c:pt>
                <c:pt idx="63">
                  <c:v>-19.908461133213805</c:v>
                </c:pt>
                <c:pt idx="64">
                  <c:v>-18.82860883671001</c:v>
                </c:pt>
                <c:pt idx="65">
                  <c:v>-17.73886492542541</c:v>
                </c:pt>
                <c:pt idx="66">
                  <c:v>-16.63801942492609</c:v>
                </c:pt>
                <c:pt idx="67">
                  <c:v>-15.524732228933932</c:v>
                </c:pt>
                <c:pt idx="68">
                  <c:v>-14.397531782276833</c:v>
                </c:pt>
                <c:pt idx="69">
                  <c:v>-13.254823218209706</c:v>
                </c:pt>
                <c:pt idx="70">
                  <c:v>-12.094913201111648</c:v>
                </c:pt>
                <c:pt idx="71">
                  <c:v>-10.916063514515288</c:v>
                </c:pt>
                <c:pt idx="72">
                  <c:v>-9.716593328516543</c:v>
                </c:pt>
                <c:pt idx="73">
                  <c:v>-8.495063006075135</c:v>
                </c:pt>
                <c:pt idx="74">
                  <c:v>-7.250593125537165</c:v>
                </c:pt>
                <c:pt idx="75">
                  <c:v>-5.983404757945293</c:v>
                </c:pt>
                <c:pt idx="76">
                  <c:v>-4.695713674860903</c:v>
                </c:pt>
                <c:pt idx="77">
                  <c:v>-3.393167212604741</c:v>
                </c:pt>
                <c:pt idx="78">
                  <c:v>-2.087045706957465</c:v>
                </c:pt>
                <c:pt idx="79">
                  <c:v>-0.7973540155311066</c:v>
                </c:pt>
                <c:pt idx="80">
                  <c:v>0.44355423815272255</c:v>
                </c:pt>
                <c:pt idx="81">
                  <c:v>1.5884479125222177</c:v>
                </c:pt>
                <c:pt idx="82">
                  <c:v>2.577486856415836</c:v>
                </c:pt>
                <c:pt idx="83">
                  <c:v>3.3498954978653512</c:v>
                </c:pt>
                <c:pt idx="84">
                  <c:v>3.864773539115131</c:v>
                </c:pt>
                <c:pt idx="85">
                  <c:v>4.1197254435263355</c:v>
                </c:pt>
                <c:pt idx="86">
                  <c:v>4.152060650215855</c:v>
                </c:pt>
                <c:pt idx="87">
                  <c:v>4.0214664908113</c:v>
                </c:pt>
                <c:pt idx="88">
                  <c:v>3.7886722674681925</c:v>
                </c:pt>
                <c:pt idx="89">
                  <c:v>3.5025686695619997</c:v>
                </c:pt>
                <c:pt idx="90">
                  <c:v>3.1970956059448064</c:v>
                </c:pt>
                <c:pt idx="91">
                  <c:v>2.8934584930879974</c:v>
                </c:pt>
                <c:pt idx="92">
                  <c:v>2.603744065830096</c:v>
                </c:pt>
                <c:pt idx="93">
                  <c:v>2.334104241769166</c:v>
                </c:pt>
                <c:pt idx="94">
                  <c:v>2.08705509010835</c:v>
                </c:pt>
                <c:pt idx="95">
                  <c:v>1.8629882232994435</c:v>
                </c:pt>
                <c:pt idx="96">
                  <c:v>1.6611153066999953</c:v>
                </c:pt>
                <c:pt idx="97">
                  <c:v>1.480040335330888</c:v>
                </c:pt>
                <c:pt idx="98">
                  <c:v>1.3180983990258268</c:v>
                </c:pt>
                <c:pt idx="99">
                  <c:v>1.1735514647017982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Table!$K$8:$K$107</c:f>
              <c:numCache>
                <c:ptCount val="100"/>
                <c:pt idx="0">
                  <c:v>-52.03647432396713</c:v>
                </c:pt>
                <c:pt idx="1">
                  <c:v>-51.035901093939714</c:v>
                </c:pt>
                <c:pt idx="2">
                  <c:v>-50.035258792691444</c:v>
                </c:pt>
                <c:pt idx="3">
                  <c:v>-49.0345392189165</c:v>
                </c:pt>
                <c:pt idx="4">
                  <c:v>-48.033733229494146</c:v>
                </c:pt>
                <c:pt idx="5">
                  <c:v>-47.03283063990497</c:v>
                </c:pt>
                <c:pt idx="6">
                  <c:v>-46.03182011650166</c:v>
                </c:pt>
                <c:pt idx="7">
                  <c:v>-45.03068906069175</c:v>
                </c:pt>
                <c:pt idx="8">
                  <c:v>-44.02942348537499</c:v>
                </c:pt>
                <c:pt idx="9">
                  <c:v>-43.02800788437186</c:v>
                </c:pt>
                <c:pt idx="10">
                  <c:v>-42.02642509611664</c:v>
                </c:pt>
                <c:pt idx="11">
                  <c:v>-41.024656163610516</c:v>
                </c:pt>
                <c:pt idx="12">
                  <c:v>-40.022680193594304</c:v>
                </c:pt>
                <c:pt idx="13">
                  <c:v>-39.02047421917613</c:v>
                </c:pt>
                <c:pt idx="14">
                  <c:v>-38.01801307183134</c:v>
                </c:pt>
                <c:pt idx="15">
                  <c:v>-37.01526927089604</c:v>
                </c:pt>
                <c:pt idx="16">
                  <c:v>-36.01221294155642</c:v>
                </c:pt>
                <c:pt idx="17">
                  <c:v>-35.0088117760891</c:v>
                </c:pt>
                <c:pt idx="18">
                  <c:v>-34.005031057984986</c:v>
                </c:pt>
                <c:pt idx="19">
                  <c:v>-33.00083377491744</c:v>
                </c:pt>
                <c:pt idx="20">
                  <c:v>-31.996180854710452</c:v>
                </c:pt>
                <c:pt idx="21">
                  <c:v>-30.99103156906324</c:v>
                </c:pt>
                <c:pt idx="22">
                  <c:v>-29.98534416347958</c:v>
                </c:pt>
                <c:pt idx="23">
                  <c:v>-28.979076789515815</c:v>
                </c:pt>
                <c:pt idx="24">
                  <c:v>-27.972188838219036</c:v>
                </c:pt>
                <c:pt idx="25">
                  <c:v>-26.964642802897338</c:v>
                </c:pt>
                <c:pt idx="26">
                  <c:v>-25.95640683692869</c:v>
                </c:pt>
                <c:pt idx="27">
                  <c:v>-24.94745822038591</c:v>
                </c:pt>
                <c:pt idx="28">
                  <c:v>-23.937788010528834</c:v>
                </c:pt>
                <c:pt idx="29">
                  <c:v>-22.927407228893244</c:v>
                </c:pt>
                <c:pt idx="30">
                  <c:v>-21.91635503543337</c:v>
                </c:pt>
                <c:pt idx="31">
                  <c:v>-20.904709461815276</c:v>
                </c:pt>
                <c:pt idx="32">
                  <c:v>-19.892601425058302</c:v>
                </c:pt>
                <c:pt idx="33">
                  <c:v>-18.88023292142971</c:v>
                </c:pt>
                <c:pt idx="34">
                  <c:v>-17.86790050753972</c:v>
                </c:pt>
                <c:pt idx="35">
                  <c:v>-16.856025402686665</c:v>
                </c:pt>
                <c:pt idx="36">
                  <c:v>-15.845191772360558</c:v>
                </c:pt>
                <c:pt idx="37">
                  <c:v>-14.836194933378215</c:v>
                </c:pt>
                <c:pt idx="38">
                  <c:v>-13.830101274778418</c:v>
                </c:pt>
                <c:pt idx="39">
                  <c:v>-12.828321475177788</c:v>
                </c:pt>
                <c:pt idx="40">
                  <c:v>-11.832697891640294</c:v>
                </c:pt>
                <c:pt idx="41">
                  <c:v>-10.845605461203448</c:v>
                </c:pt>
                <c:pt idx="42">
                  <c:v>-9.870062638714277</c:v>
                </c:pt>
                <c:pt idx="43">
                  <c:v>-8.909844265862466</c:v>
                </c:pt>
                <c:pt idx="44">
                  <c:v>-7.969581395943069</c:v>
                </c:pt>
                <c:pt idx="45">
                  <c:v>-7.054824040224736</c:v>
                </c:pt>
                <c:pt idx="46">
                  <c:v>-6.172032765676409</c:v>
                </c:pt>
                <c:pt idx="47">
                  <c:v>-5.3284572990028245</c:v>
                </c:pt>
                <c:pt idx="48">
                  <c:v>-4.531860611176882</c:v>
                </c:pt>
                <c:pt idx="49">
                  <c:v>-3.7900629500499794</c:v>
                </c:pt>
                <c:pt idx="50">
                  <c:v>-3.1103176583912475</c:v>
                </c:pt>
                <c:pt idx="51">
                  <c:v>-2.498586693064892</c:v>
                </c:pt>
                <c:pt idx="52">
                  <c:v>-1.9588416710852283</c:v>
                </c:pt>
                <c:pt idx="53">
                  <c:v>-1.4925469975196277</c:v>
                </c:pt>
                <c:pt idx="54">
                  <c:v>-1.0984590138655488</c:v>
                </c:pt>
                <c:pt idx="55">
                  <c:v>-0.7727969259822096</c:v>
                </c:pt>
                <c:pt idx="56">
                  <c:v>-0.5097379331364024</c:v>
                </c:pt>
                <c:pt idx="57">
                  <c:v>-0.30210717702502654</c:v>
                </c:pt>
                <c:pt idx="58">
                  <c:v>-0.142105563244882</c:v>
                </c:pt>
                <c:pt idx="59">
                  <c:v>-0.021945632415802857</c:v>
                </c:pt>
                <c:pt idx="60">
                  <c:v>0.0656774818249593</c:v>
                </c:pt>
                <c:pt idx="61">
                  <c:v>0.12729589054749735</c:v>
                </c:pt>
                <c:pt idx="62">
                  <c:v>0.16853628537472343</c:v>
                </c:pt>
                <c:pt idx="63">
                  <c:v>0.19410386791456205</c:v>
                </c:pt>
                <c:pt idx="64">
                  <c:v>0.20784065023828308</c:v>
                </c:pt>
                <c:pt idx="65">
                  <c:v>0.21282326704495835</c:v>
                </c:pt>
                <c:pt idx="66">
                  <c:v>0.2114754460281315</c:v>
                </c:pt>
                <c:pt idx="67">
                  <c:v>0.20567948987507245</c:v>
                </c:pt>
                <c:pt idx="68">
                  <c:v>0.1968781867513791</c:v>
                </c:pt>
                <c:pt idx="69">
                  <c:v>0.18616336680510906</c:v>
                </c:pt>
                <c:pt idx="70">
                  <c:v>0.17435026884534774</c:v>
                </c:pt>
                <c:pt idx="71">
                  <c:v>0.16203850228366626</c:v>
                </c:pt>
                <c:pt idx="72">
                  <c:v>0.14966114885637966</c:v>
                </c:pt>
                <c:pt idx="73">
                  <c:v>0.1375237925364021</c:v>
                </c:pt>
                <c:pt idx="74">
                  <c:v>0.12583522774575773</c:v>
                </c:pt>
                <c:pt idx="75">
                  <c:v>0.11473142160663938</c:v>
                </c:pt>
                <c:pt idx="76">
                  <c:v>0.10429408120565456</c:v>
                </c:pt>
                <c:pt idx="77">
                  <c:v>0.09456494878109137</c:v>
                </c:pt>
                <c:pt idx="78">
                  <c:v>0.08555674096099267</c:v>
                </c:pt>
                <c:pt idx="79">
                  <c:v>0.07726147622816067</c:v>
                </c:pt>
                <c:pt idx="80">
                  <c:v>0.06965680677410754</c:v>
                </c:pt>
                <c:pt idx="81">
                  <c:v>0.06271088594761538</c:v>
                </c:pt>
                <c:pt idx="82">
                  <c:v>0.05638621603687331</c:v>
                </c:pt>
                <c:pt idx="83">
                  <c:v>0.050642710362671706</c:v>
                </c:pt>
                <c:pt idx="84">
                  <c:v>0.045439825346886974</c:v>
                </c:pt>
                <c:pt idx="85">
                  <c:v>0.04073749788527311</c:v>
                </c:pt>
                <c:pt idx="86">
                  <c:v>0.03649623570627995</c:v>
                </c:pt>
                <c:pt idx="87">
                  <c:v>0.0326772579980721</c:v>
                </c:pt>
                <c:pt idx="88">
                  <c:v>0.029243077036349922</c:v>
                </c:pt>
                <c:pt idx="89">
                  <c:v>0.026158183914496848</c:v>
                </c:pt>
                <c:pt idx="90">
                  <c:v>0.023389488135351827</c:v>
                </c:pt>
                <c:pt idx="91">
                  <c:v>0.020906470403259082</c:v>
                </c:pt>
                <c:pt idx="92">
                  <c:v>0.018681155106721945</c:v>
                </c:pt>
                <c:pt idx="93">
                  <c:v>0.016687998514208338</c:v>
                </c:pt>
                <c:pt idx="94">
                  <c:v>0.014903744415703317</c:v>
                </c:pt>
                <c:pt idx="95">
                  <c:v>0.01330726962947412</c:v>
                </c:pt>
                <c:pt idx="96">
                  <c:v>0.01187942844165226</c:v>
                </c:pt>
                <c:pt idx="97">
                  <c:v>0.010602899952929687</c:v>
                </c:pt>
                <c:pt idx="98">
                  <c:v>0.0094620404703063</c:v>
                </c:pt>
                <c:pt idx="99">
                  <c:v>0.008442742330871285</c:v>
                </c:pt>
              </c:numCache>
            </c:numRef>
          </c:val>
          <c:smooth val="0"/>
        </c:ser>
        <c:axId val="20934225"/>
        <c:axId val="2516030"/>
      </c:lineChart>
      <c:catAx>
        <c:axId val="2093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16030"/>
        <c:crosses val="autoZero"/>
        <c:auto val="1"/>
        <c:lblOffset val="100"/>
        <c:tickLblSkip val="5"/>
        <c:tickMarkSkip val="5"/>
        <c:noMultiLvlLbl val="0"/>
      </c:catAx>
      <c:valAx>
        <c:axId val="251603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0934225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Table!$E$8:$E$107</c:f>
              <c:numCache>
                <c:ptCount val="100"/>
                <c:pt idx="0">
                  <c:v>31.51899544924673</c:v>
                </c:pt>
                <c:pt idx="1">
                  <c:v>31.51951341740451</c:v>
                </c:pt>
                <c:pt idx="2">
                  <c:v>31.520093713657083</c:v>
                </c:pt>
                <c:pt idx="3">
                  <c:v>31.520743716483494</c:v>
                </c:pt>
                <c:pt idx="4">
                  <c:v>31.521471645767054</c:v>
                </c:pt>
                <c:pt idx="5">
                  <c:v>31.52228665012441</c:v>
                </c:pt>
                <c:pt idx="6">
                  <c:v>31.52319890088409</c:v>
                </c:pt>
                <c:pt idx="7">
                  <c:v>31.524219692474258</c:v>
                </c:pt>
                <c:pt idx="8">
                  <c:v>31.525361548672137</c:v>
                </c:pt>
                <c:pt idx="9">
                  <c:v>31.526638333748306</c:v>
                </c:pt>
                <c:pt idx="10">
                  <c:v>31.528065366974218</c:v>
                </c:pt>
                <c:pt idx="11">
                  <c:v>31.529659538207397</c:v>
                </c:pt>
                <c:pt idx="12">
                  <c:v>31.5314394212696</c:v>
                </c:pt>
                <c:pt idx="13">
                  <c:v>31.533425380516977</c:v>
                </c:pt>
                <c:pt idx="14">
                  <c:v>31.535639664275237</c:v>
                </c:pt>
                <c:pt idx="15">
                  <c:v>31.53810647655801</c:v>
                </c:pt>
                <c:pt idx="16">
                  <c:v>31.540852015549344</c:v>
                </c:pt>
                <c:pt idx="17">
                  <c:v>31.543904463515247</c:v>
                </c:pt>
                <c:pt idx="18">
                  <c:v>31.54729390785997</c:v>
                </c:pt>
                <c:pt idx="19">
                  <c:v>31.55105216663502</c:v>
                </c:pt>
                <c:pt idx="20">
                  <c:v>31.555212483523395</c:v>
                </c:pt>
                <c:pt idx="21">
                  <c:v>31.559809046620195</c:v>
                </c:pt>
                <c:pt idx="22">
                  <c:v>31.56487627152459</c:v>
                </c:pt>
                <c:pt idx="23">
                  <c:v>31.570447771465</c:v>
                </c:pt>
                <c:pt idx="24">
                  <c:v>31.57655491427748</c:v>
                </c:pt>
                <c:pt idx="25">
                  <c:v>31.58322483662537</c:v>
                </c:pt>
                <c:pt idx="26">
                  <c:v>31.5904777481008</c:v>
                </c:pt>
                <c:pt idx="27">
                  <c:v>31.598323309573043</c:v>
                </c:pt>
                <c:pt idx="28">
                  <c:v>31.606755808643147</c:v>
                </c:pt>
                <c:pt idx="29">
                  <c:v>31.615747777125932</c:v>
                </c:pt>
                <c:pt idx="30">
                  <c:v>31.62524159745873</c:v>
                </c:pt>
                <c:pt idx="31">
                  <c:v>31.635138522964642</c:v>
                </c:pt>
                <c:pt idx="32">
                  <c:v>31.645284387424105</c:v>
                </c:pt>
                <c:pt idx="33">
                  <c:v>31.65545110027778</c:v>
                </c:pt>
                <c:pt idx="34">
                  <c:v>31.66531281626463</c:v>
                </c:pt>
                <c:pt idx="35">
                  <c:v>31.674415440656492</c:v>
                </c:pt>
                <c:pt idx="36">
                  <c:v>31.682137904780802</c:v>
                </c:pt>
                <c:pt idx="37">
                  <c:v>31.68764346526668</c:v>
                </c:pt>
                <c:pt idx="38">
                  <c:v>31.689819226010293</c:v>
                </c:pt>
                <c:pt idx="39">
                  <c:v>31.687202294394176</c:v>
                </c:pt>
                <c:pt idx="40">
                  <c:v>31.677891687934412</c:v>
                </c:pt>
                <c:pt idx="41">
                  <c:v>31.659446640294142</c:v>
                </c:pt>
                <c:pt idx="42">
                  <c:v>31.628774771790866</c:v>
                </c:pt>
                <c:pt idx="43">
                  <c:v>31.582018216812738</c:v>
                </c:pt>
                <c:pt idx="44">
                  <c:v>31.514452669234224</c:v>
                </c:pt>
                <c:pt idx="45">
                  <c:v>31.420423363669926</c:v>
                </c:pt>
                <c:pt idx="46">
                  <c:v>31.29335204436298</c:v>
                </c:pt>
                <c:pt idx="47">
                  <c:v>31.125856745852637</c:v>
                </c:pt>
                <c:pt idx="48">
                  <c:v>30.91002588755391</c:v>
                </c:pt>
                <c:pt idx="49">
                  <c:v>30.637872187865455</c:v>
                </c:pt>
                <c:pt idx="50">
                  <c:v>30.30195453015567</c:v>
                </c:pt>
                <c:pt idx="51">
                  <c:v>29.896099830739384</c:v>
                </c:pt>
                <c:pt idx="52">
                  <c:v>29.4160990446785</c:v>
                </c:pt>
                <c:pt idx="53">
                  <c:v>28.860220711448502</c:v>
                </c:pt>
                <c:pt idx="54">
                  <c:v>28.229408054111346</c:v>
                </c:pt>
                <c:pt idx="55">
                  <c:v>27.52710382049702</c:v>
                </c:pt>
                <c:pt idx="56">
                  <c:v>26.758750388232247</c:v>
                </c:pt>
                <c:pt idx="57">
                  <c:v>25.931094455211635</c:v>
                </c:pt>
                <c:pt idx="58">
                  <c:v>25.05145320304333</c:v>
                </c:pt>
                <c:pt idx="59">
                  <c:v>24.127071700327708</c:v>
                </c:pt>
                <c:pt idx="60">
                  <c:v>23.164644464497165</c:v>
                </c:pt>
                <c:pt idx="61">
                  <c:v>22.170017045795465</c:v>
                </c:pt>
                <c:pt idx="62">
                  <c:v>21.148044363622354</c:v>
                </c:pt>
                <c:pt idx="63">
                  <c:v>20.10256500112837</c:v>
                </c:pt>
                <c:pt idx="64">
                  <c:v>19.036449486948293</c:v>
                </c:pt>
                <c:pt idx="65">
                  <c:v>17.95168819247037</c:v>
                </c:pt>
                <c:pt idx="66">
                  <c:v>16.84949487095422</c:v>
                </c:pt>
                <c:pt idx="67">
                  <c:v>15.730411718809004</c:v>
                </c:pt>
                <c:pt idx="68">
                  <c:v>14.594409969028213</c:v>
                </c:pt>
                <c:pt idx="69">
                  <c:v>13.440986585014816</c:v>
                </c:pt>
                <c:pt idx="70">
                  <c:v>12.269263469956995</c:v>
                </c:pt>
                <c:pt idx="71">
                  <c:v>11.078102016798955</c:v>
                </c:pt>
                <c:pt idx="72">
                  <c:v>9.866254477372925</c:v>
                </c:pt>
                <c:pt idx="73">
                  <c:v>8.632586798611538</c:v>
                </c:pt>
                <c:pt idx="74">
                  <c:v>7.376428353282924</c:v>
                </c:pt>
                <c:pt idx="75">
                  <c:v>6.098136179551933</c:v>
                </c:pt>
                <c:pt idx="76">
                  <c:v>4.800007756066557</c:v>
                </c:pt>
                <c:pt idx="77">
                  <c:v>3.4877321613858325</c:v>
                </c:pt>
                <c:pt idx="78">
                  <c:v>2.1726024479184565</c:v>
                </c:pt>
                <c:pt idx="79">
                  <c:v>0.874615491759267</c:v>
                </c:pt>
                <c:pt idx="80">
                  <c:v>-0.37389743137861586</c:v>
                </c:pt>
                <c:pt idx="81">
                  <c:v>-1.525737026574603</c:v>
                </c:pt>
                <c:pt idx="82">
                  <c:v>-2.521100640378962</c:v>
                </c:pt>
                <c:pt idx="83">
                  <c:v>-3.299252787502679</c:v>
                </c:pt>
                <c:pt idx="84">
                  <c:v>-3.819333713768244</c:v>
                </c:pt>
                <c:pt idx="85">
                  <c:v>-4.078987945641061</c:v>
                </c:pt>
                <c:pt idx="86">
                  <c:v>-4.115564414509577</c:v>
                </c:pt>
                <c:pt idx="87">
                  <c:v>-3.988789232813228</c:v>
                </c:pt>
                <c:pt idx="88">
                  <c:v>-3.759429190431844</c:v>
                </c:pt>
                <c:pt idx="89">
                  <c:v>-3.476410485647503</c:v>
                </c:pt>
                <c:pt idx="90">
                  <c:v>-3.1737061178094548</c:v>
                </c:pt>
                <c:pt idx="91">
                  <c:v>-2.872552022684739</c:v>
                </c:pt>
                <c:pt idx="92">
                  <c:v>-2.5850629107233742</c:v>
                </c:pt>
                <c:pt idx="93">
                  <c:v>-2.3174162432549568</c:v>
                </c:pt>
                <c:pt idx="94">
                  <c:v>-2.072151345692646</c:v>
                </c:pt>
                <c:pt idx="95">
                  <c:v>-1.8496809536699688</c:v>
                </c:pt>
                <c:pt idx="96">
                  <c:v>-1.649235878258342</c:v>
                </c:pt>
                <c:pt idx="97">
                  <c:v>-1.4694374353779578</c:v>
                </c:pt>
                <c:pt idx="98">
                  <c:v>-1.3086363585555203</c:v>
                </c:pt>
                <c:pt idx="99">
                  <c:v>-1.1651087223709278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Table!$H$8:$H$107</c:f>
              <c:numCache>
                <c:ptCount val="100"/>
                <c:pt idx="0">
                  <c:v>-83.55546977321384</c:v>
                </c:pt>
                <c:pt idx="1">
                  <c:v>-82.55541451134422</c:v>
                </c:pt>
                <c:pt idx="2">
                  <c:v>-81.55535250634854</c:v>
                </c:pt>
                <c:pt idx="3">
                  <c:v>-80.55528293539999</c:v>
                </c:pt>
                <c:pt idx="4">
                  <c:v>-79.5552048752612</c:v>
                </c:pt>
                <c:pt idx="5">
                  <c:v>-78.55511729002939</c:v>
                </c:pt>
                <c:pt idx="6">
                  <c:v>-77.55501901738576</c:v>
                </c:pt>
                <c:pt idx="7">
                  <c:v>-76.554908753166</c:v>
                </c:pt>
                <c:pt idx="8">
                  <c:v>-75.55478503404711</c:v>
                </c:pt>
                <c:pt idx="9">
                  <c:v>-74.55464621812015</c:v>
                </c:pt>
                <c:pt idx="10">
                  <c:v>-73.55449046309084</c:v>
                </c:pt>
                <c:pt idx="11">
                  <c:v>-72.55431570181791</c:v>
                </c:pt>
                <c:pt idx="12">
                  <c:v>-71.55411961486391</c:v>
                </c:pt>
                <c:pt idx="13">
                  <c:v>-70.5538995996931</c:v>
                </c:pt>
                <c:pt idx="14">
                  <c:v>-69.55365273610659</c:v>
                </c:pt>
                <c:pt idx="15">
                  <c:v>-68.55337574745406</c:v>
                </c:pt>
                <c:pt idx="16">
                  <c:v>-67.55306495710576</c:v>
                </c:pt>
                <c:pt idx="17">
                  <c:v>-66.55271623960434</c:v>
                </c:pt>
                <c:pt idx="18">
                  <c:v>-65.55232496584496</c:v>
                </c:pt>
                <c:pt idx="19">
                  <c:v>-64.55188594155246</c:v>
                </c:pt>
                <c:pt idx="20">
                  <c:v>-63.551393338233844</c:v>
                </c:pt>
                <c:pt idx="21">
                  <c:v>-62.550840615683434</c:v>
                </c:pt>
                <c:pt idx="22">
                  <c:v>-61.55022043500417</c:v>
                </c:pt>
                <c:pt idx="23">
                  <c:v>-60.549524560980814</c:v>
                </c:pt>
                <c:pt idx="24">
                  <c:v>-59.54874375249652</c:v>
                </c:pt>
                <c:pt idx="25">
                  <c:v>-58.5478676395227</c:v>
                </c:pt>
                <c:pt idx="26">
                  <c:v>-57.54688458502949</c:v>
                </c:pt>
                <c:pt idx="27">
                  <c:v>-56.54578152995895</c:v>
                </c:pt>
                <c:pt idx="28">
                  <c:v>-55.54454381917198</c:v>
                </c:pt>
                <c:pt idx="29">
                  <c:v>-54.54315500601918</c:v>
                </c:pt>
                <c:pt idx="30">
                  <c:v>-53.541596632892094</c:v>
                </c:pt>
                <c:pt idx="31">
                  <c:v>-52.539847984779925</c:v>
                </c:pt>
                <c:pt idx="32">
                  <c:v>-51.537885812482415</c:v>
                </c:pt>
                <c:pt idx="33">
                  <c:v>-50.53568402170748</c:v>
                </c:pt>
                <c:pt idx="34">
                  <c:v>-49.53321332380435</c:v>
                </c:pt>
                <c:pt idx="35">
                  <c:v>-48.53044084334315</c:v>
                </c:pt>
                <c:pt idx="36">
                  <c:v>-47.52732967714137</c:v>
                </c:pt>
                <c:pt idx="37">
                  <c:v>-46.5238383986449</c:v>
                </c:pt>
                <c:pt idx="38">
                  <c:v>-45.519920500788714</c:v>
                </c:pt>
                <c:pt idx="39">
                  <c:v>-44.51552376957196</c:v>
                </c:pt>
                <c:pt idx="40">
                  <c:v>-43.510589579574706</c:v>
                </c:pt>
                <c:pt idx="41">
                  <c:v>-42.5050521014976</c:v>
                </c:pt>
                <c:pt idx="42">
                  <c:v>-41.498837410505146</c:v>
                </c:pt>
                <c:pt idx="43">
                  <c:v>-40.4918624826752</c:v>
                </c:pt>
                <c:pt idx="44">
                  <c:v>-39.48403406517729</c:v>
                </c:pt>
                <c:pt idx="45">
                  <c:v>-38.47524740389466</c:v>
                </c:pt>
                <c:pt idx="46">
                  <c:v>-37.46538481003939</c:v>
                </c:pt>
                <c:pt idx="47">
                  <c:v>-36.454314044855465</c:v>
                </c:pt>
                <c:pt idx="48">
                  <c:v>-35.441886498730796</c:v>
                </c:pt>
                <c:pt idx="49">
                  <c:v>-34.42793513791543</c:v>
                </c:pt>
                <c:pt idx="50">
                  <c:v>-33.412272188546915</c:v>
                </c:pt>
                <c:pt idx="51">
                  <c:v>-32.39468652380428</c:v>
                </c:pt>
                <c:pt idx="52">
                  <c:v>-31.37494071576373</c:v>
                </c:pt>
                <c:pt idx="53">
                  <c:v>-30.35276770896813</c:v>
                </c:pt>
                <c:pt idx="54">
                  <c:v>-29.327867067976893</c:v>
                </c:pt>
                <c:pt idx="55">
                  <c:v>-28.29990074647923</c:v>
                </c:pt>
                <c:pt idx="56">
                  <c:v>-27.268488321368647</c:v>
                </c:pt>
                <c:pt idx="57">
                  <c:v>-26.233201632236664</c:v>
                </c:pt>
                <c:pt idx="58">
                  <c:v>-25.193558766288213</c:v>
                </c:pt>
                <c:pt idx="59">
                  <c:v>-24.14901733274351</c:v>
                </c:pt>
                <c:pt idx="60">
                  <c:v>-23.09896698267221</c:v>
                </c:pt>
                <c:pt idx="61">
                  <c:v>-22.042721155247968</c:v>
                </c:pt>
                <c:pt idx="62">
                  <c:v>-20.97950807824763</c:v>
                </c:pt>
                <c:pt idx="63">
                  <c:v>-19.908461133213805</c:v>
                </c:pt>
                <c:pt idx="64">
                  <c:v>-18.82860883671001</c:v>
                </c:pt>
                <c:pt idx="65">
                  <c:v>-17.73886492542541</c:v>
                </c:pt>
                <c:pt idx="66">
                  <c:v>-16.63801942492609</c:v>
                </c:pt>
                <c:pt idx="67">
                  <c:v>-15.524732228933932</c:v>
                </c:pt>
                <c:pt idx="68">
                  <c:v>-14.397531782276833</c:v>
                </c:pt>
                <c:pt idx="69">
                  <c:v>-13.254823218209706</c:v>
                </c:pt>
                <c:pt idx="70">
                  <c:v>-12.094913201111648</c:v>
                </c:pt>
                <c:pt idx="71">
                  <c:v>-10.916063514515288</c:v>
                </c:pt>
                <c:pt idx="72">
                  <c:v>-9.716593328516543</c:v>
                </c:pt>
                <c:pt idx="73">
                  <c:v>-8.495063006075135</c:v>
                </c:pt>
                <c:pt idx="74">
                  <c:v>-7.250593125537165</c:v>
                </c:pt>
                <c:pt idx="75">
                  <c:v>-5.983404757945293</c:v>
                </c:pt>
                <c:pt idx="76">
                  <c:v>-4.695713674860903</c:v>
                </c:pt>
                <c:pt idx="77">
                  <c:v>-3.393167212604741</c:v>
                </c:pt>
                <c:pt idx="78">
                  <c:v>-2.087045706957465</c:v>
                </c:pt>
                <c:pt idx="79">
                  <c:v>-0.7973540155311066</c:v>
                </c:pt>
                <c:pt idx="80">
                  <c:v>0.44355423815272255</c:v>
                </c:pt>
                <c:pt idx="81">
                  <c:v>1.5884479125222177</c:v>
                </c:pt>
                <c:pt idx="82">
                  <c:v>2.577486856415836</c:v>
                </c:pt>
                <c:pt idx="83">
                  <c:v>3.3498954978653512</c:v>
                </c:pt>
                <c:pt idx="84">
                  <c:v>3.864773539115131</c:v>
                </c:pt>
                <c:pt idx="85">
                  <c:v>4.1197254435263355</c:v>
                </c:pt>
                <c:pt idx="86">
                  <c:v>4.152060650215855</c:v>
                </c:pt>
                <c:pt idx="87">
                  <c:v>4.0214664908113</c:v>
                </c:pt>
                <c:pt idx="88">
                  <c:v>3.7886722674681925</c:v>
                </c:pt>
                <c:pt idx="89">
                  <c:v>3.5025686695619997</c:v>
                </c:pt>
                <c:pt idx="90">
                  <c:v>3.1970956059448064</c:v>
                </c:pt>
                <c:pt idx="91">
                  <c:v>2.8934584930879974</c:v>
                </c:pt>
                <c:pt idx="92">
                  <c:v>2.603744065830096</c:v>
                </c:pt>
                <c:pt idx="93">
                  <c:v>2.334104241769166</c:v>
                </c:pt>
                <c:pt idx="94">
                  <c:v>2.08705509010835</c:v>
                </c:pt>
                <c:pt idx="95">
                  <c:v>1.8629882232994435</c:v>
                </c:pt>
                <c:pt idx="96">
                  <c:v>1.6611153066999953</c:v>
                </c:pt>
                <c:pt idx="97">
                  <c:v>1.480040335330888</c:v>
                </c:pt>
                <c:pt idx="98">
                  <c:v>1.3180983990258268</c:v>
                </c:pt>
                <c:pt idx="99">
                  <c:v>1.1735514647017982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Table!$K$8:$K$107</c:f>
              <c:numCache>
                <c:ptCount val="100"/>
                <c:pt idx="0">
                  <c:v>-52.03647432396713</c:v>
                </c:pt>
                <c:pt idx="1">
                  <c:v>-51.035901093939714</c:v>
                </c:pt>
                <c:pt idx="2">
                  <c:v>-50.035258792691444</c:v>
                </c:pt>
                <c:pt idx="3">
                  <c:v>-49.0345392189165</c:v>
                </c:pt>
                <c:pt idx="4">
                  <c:v>-48.033733229494146</c:v>
                </c:pt>
                <c:pt idx="5">
                  <c:v>-47.03283063990497</c:v>
                </c:pt>
                <c:pt idx="6">
                  <c:v>-46.03182011650166</c:v>
                </c:pt>
                <c:pt idx="7">
                  <c:v>-45.03068906069175</c:v>
                </c:pt>
                <c:pt idx="8">
                  <c:v>-44.02942348537499</c:v>
                </c:pt>
                <c:pt idx="9">
                  <c:v>-43.02800788437186</c:v>
                </c:pt>
                <c:pt idx="10">
                  <c:v>-42.02642509611664</c:v>
                </c:pt>
                <c:pt idx="11">
                  <c:v>-41.024656163610516</c:v>
                </c:pt>
                <c:pt idx="12">
                  <c:v>-40.022680193594304</c:v>
                </c:pt>
                <c:pt idx="13">
                  <c:v>-39.02047421917613</c:v>
                </c:pt>
                <c:pt idx="14">
                  <c:v>-38.01801307183134</c:v>
                </c:pt>
                <c:pt idx="15">
                  <c:v>-37.01526927089604</c:v>
                </c:pt>
                <c:pt idx="16">
                  <c:v>-36.01221294155642</c:v>
                </c:pt>
                <c:pt idx="17">
                  <c:v>-35.0088117760891</c:v>
                </c:pt>
                <c:pt idx="18">
                  <c:v>-34.005031057984986</c:v>
                </c:pt>
                <c:pt idx="19">
                  <c:v>-33.00083377491744</c:v>
                </c:pt>
                <c:pt idx="20">
                  <c:v>-31.996180854710452</c:v>
                </c:pt>
                <c:pt idx="21">
                  <c:v>-30.99103156906324</c:v>
                </c:pt>
                <c:pt idx="22">
                  <c:v>-29.98534416347958</c:v>
                </c:pt>
                <c:pt idx="23">
                  <c:v>-28.979076789515815</c:v>
                </c:pt>
                <c:pt idx="24">
                  <c:v>-27.972188838219036</c:v>
                </c:pt>
                <c:pt idx="25">
                  <c:v>-26.964642802897338</c:v>
                </c:pt>
                <c:pt idx="26">
                  <c:v>-25.95640683692869</c:v>
                </c:pt>
                <c:pt idx="27">
                  <c:v>-24.94745822038591</c:v>
                </c:pt>
                <c:pt idx="28">
                  <c:v>-23.937788010528834</c:v>
                </c:pt>
                <c:pt idx="29">
                  <c:v>-22.927407228893244</c:v>
                </c:pt>
                <c:pt idx="30">
                  <c:v>-21.91635503543337</c:v>
                </c:pt>
                <c:pt idx="31">
                  <c:v>-20.904709461815276</c:v>
                </c:pt>
                <c:pt idx="32">
                  <c:v>-19.892601425058302</c:v>
                </c:pt>
                <c:pt idx="33">
                  <c:v>-18.88023292142971</c:v>
                </c:pt>
                <c:pt idx="34">
                  <c:v>-17.86790050753972</c:v>
                </c:pt>
                <c:pt idx="35">
                  <c:v>-16.856025402686665</c:v>
                </c:pt>
                <c:pt idx="36">
                  <c:v>-15.845191772360558</c:v>
                </c:pt>
                <c:pt idx="37">
                  <c:v>-14.836194933378215</c:v>
                </c:pt>
                <c:pt idx="38">
                  <c:v>-13.830101274778418</c:v>
                </c:pt>
                <c:pt idx="39">
                  <c:v>-12.828321475177788</c:v>
                </c:pt>
                <c:pt idx="40">
                  <c:v>-11.832697891640294</c:v>
                </c:pt>
                <c:pt idx="41">
                  <c:v>-10.845605461203448</c:v>
                </c:pt>
                <c:pt idx="42">
                  <c:v>-9.870062638714277</c:v>
                </c:pt>
                <c:pt idx="43">
                  <c:v>-8.909844265862466</c:v>
                </c:pt>
                <c:pt idx="44">
                  <c:v>-7.969581395943069</c:v>
                </c:pt>
                <c:pt idx="45">
                  <c:v>-7.054824040224736</c:v>
                </c:pt>
                <c:pt idx="46">
                  <c:v>-6.172032765676409</c:v>
                </c:pt>
                <c:pt idx="47">
                  <c:v>-5.3284572990028245</c:v>
                </c:pt>
                <c:pt idx="48">
                  <c:v>-4.531860611176882</c:v>
                </c:pt>
                <c:pt idx="49">
                  <c:v>-3.7900629500499794</c:v>
                </c:pt>
                <c:pt idx="50">
                  <c:v>-3.1103176583912475</c:v>
                </c:pt>
                <c:pt idx="51">
                  <c:v>-2.498586693064892</c:v>
                </c:pt>
                <c:pt idx="52">
                  <c:v>-1.9588416710852283</c:v>
                </c:pt>
                <c:pt idx="53">
                  <c:v>-1.4925469975196277</c:v>
                </c:pt>
                <c:pt idx="54">
                  <c:v>-1.0984590138655488</c:v>
                </c:pt>
                <c:pt idx="55">
                  <c:v>-0.7727969259822096</c:v>
                </c:pt>
                <c:pt idx="56">
                  <c:v>-0.5097379331364024</c:v>
                </c:pt>
                <c:pt idx="57">
                  <c:v>-0.30210717702502654</c:v>
                </c:pt>
                <c:pt idx="58">
                  <c:v>-0.142105563244882</c:v>
                </c:pt>
                <c:pt idx="59">
                  <c:v>-0.021945632415802857</c:v>
                </c:pt>
                <c:pt idx="60">
                  <c:v>0.0656774818249593</c:v>
                </c:pt>
                <c:pt idx="61">
                  <c:v>0.12729589054749735</c:v>
                </c:pt>
                <c:pt idx="62">
                  <c:v>0.16853628537472343</c:v>
                </c:pt>
                <c:pt idx="63">
                  <c:v>0.19410386791456205</c:v>
                </c:pt>
                <c:pt idx="64">
                  <c:v>0.20784065023828308</c:v>
                </c:pt>
                <c:pt idx="65">
                  <c:v>0.21282326704495835</c:v>
                </c:pt>
                <c:pt idx="66">
                  <c:v>0.2114754460281315</c:v>
                </c:pt>
                <c:pt idx="67">
                  <c:v>0.20567948987507245</c:v>
                </c:pt>
                <c:pt idx="68">
                  <c:v>0.1968781867513791</c:v>
                </c:pt>
                <c:pt idx="69">
                  <c:v>0.18616336680510906</c:v>
                </c:pt>
                <c:pt idx="70">
                  <c:v>0.17435026884534774</c:v>
                </c:pt>
                <c:pt idx="71">
                  <c:v>0.16203850228366626</c:v>
                </c:pt>
                <c:pt idx="72">
                  <c:v>0.14966114885637966</c:v>
                </c:pt>
                <c:pt idx="73">
                  <c:v>0.1375237925364021</c:v>
                </c:pt>
                <c:pt idx="74">
                  <c:v>0.12583522774575773</c:v>
                </c:pt>
                <c:pt idx="75">
                  <c:v>0.11473142160663938</c:v>
                </c:pt>
                <c:pt idx="76">
                  <c:v>0.10429408120565456</c:v>
                </c:pt>
                <c:pt idx="77">
                  <c:v>0.09456494878109137</c:v>
                </c:pt>
                <c:pt idx="78">
                  <c:v>0.08555674096099267</c:v>
                </c:pt>
                <c:pt idx="79">
                  <c:v>0.07726147622816067</c:v>
                </c:pt>
                <c:pt idx="80">
                  <c:v>0.06965680677410754</c:v>
                </c:pt>
                <c:pt idx="81">
                  <c:v>0.06271088594761538</c:v>
                </c:pt>
                <c:pt idx="82">
                  <c:v>0.05638621603687331</c:v>
                </c:pt>
                <c:pt idx="83">
                  <c:v>0.050642710362671706</c:v>
                </c:pt>
                <c:pt idx="84">
                  <c:v>0.045439825346886974</c:v>
                </c:pt>
                <c:pt idx="85">
                  <c:v>0.04073749788527311</c:v>
                </c:pt>
                <c:pt idx="86">
                  <c:v>0.03649623570627995</c:v>
                </c:pt>
                <c:pt idx="87">
                  <c:v>0.0326772579980721</c:v>
                </c:pt>
                <c:pt idx="88">
                  <c:v>0.029243077036349922</c:v>
                </c:pt>
                <c:pt idx="89">
                  <c:v>0.026158183914496848</c:v>
                </c:pt>
                <c:pt idx="90">
                  <c:v>0.023389488135351827</c:v>
                </c:pt>
                <c:pt idx="91">
                  <c:v>0.020906470403259082</c:v>
                </c:pt>
                <c:pt idx="92">
                  <c:v>0.018681155106721945</c:v>
                </c:pt>
                <c:pt idx="93">
                  <c:v>0.016687998514208338</c:v>
                </c:pt>
                <c:pt idx="94">
                  <c:v>0.014903744415703317</c:v>
                </c:pt>
                <c:pt idx="95">
                  <c:v>0.01330726962947412</c:v>
                </c:pt>
                <c:pt idx="96">
                  <c:v>0.01187942844165226</c:v>
                </c:pt>
                <c:pt idx="97">
                  <c:v>0.010602899952929687</c:v>
                </c:pt>
                <c:pt idx="98">
                  <c:v>0.0094620404703063</c:v>
                </c:pt>
                <c:pt idx="99">
                  <c:v>0.008442742330871285</c:v>
                </c:pt>
              </c:numCache>
            </c:numRef>
          </c:val>
          <c:smooth val="0"/>
        </c:ser>
        <c:axId val="46112487"/>
        <c:axId val="61795996"/>
      </c:lineChart>
      <c:catAx>
        <c:axId val="4611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795996"/>
        <c:crosses val="autoZero"/>
        <c:auto val="1"/>
        <c:lblOffset val="100"/>
        <c:tickMarkSkip val="3"/>
        <c:noMultiLvlLbl val="0"/>
      </c:catAx>
      <c:valAx>
        <c:axId val="6179599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11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phase response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225"/>
          <c:w val="0.979"/>
          <c:h val="0.8105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Table!$F$8:$F$107</c:f>
              <c:numCache>
                <c:ptCount val="100"/>
                <c:pt idx="0">
                  <c:v>3.279214665453757</c:v>
                </c:pt>
                <c:pt idx="1">
                  <c:v>3.4740720745720446</c:v>
                </c:pt>
                <c:pt idx="2">
                  <c:v>3.680579444540807</c:v>
                </c:pt>
                <c:pt idx="3">
                  <c:v>3.899446647731078</c:v>
                </c:pt>
                <c:pt idx="4">
                  <c:v>4.131429300080285</c:v>
                </c:pt>
                <c:pt idx="5">
                  <c:v>4.377332162779722</c:v>
                </c:pt>
                <c:pt idx="6">
                  <c:v>4.638012874896955</c:v>
                </c:pt>
                <c:pt idx="7">
                  <c:v>4.914386060604511</c:v>
                </c:pt>
                <c:pt idx="8">
                  <c:v>5.207427861692863</c:v>
                </c:pt>
                <c:pt idx="9">
                  <c:v>5.5181809542573905</c:v>
                </c:pt>
                <c:pt idx="10">
                  <c:v>5.847760118069419</c:v>
                </c:pt>
                <c:pt idx="11">
                  <c:v>6.1973584384048355</c:v>
                </c:pt>
                <c:pt idx="12">
                  <c:v>6.568254233277565</c:v>
                </c:pt>
                <c:pt idx="13">
                  <c:v>6.961818814411203</c:v>
                </c:pt>
                <c:pt idx="14">
                  <c:v>7.3795252082174905</c:v>
                </c:pt>
                <c:pt idx="15">
                  <c:v>7.822957983903622</c:v>
                </c:pt>
                <c:pt idx="16">
                  <c:v>8.293824359995785</c:v>
                </c:pt>
                <c:pt idx="17">
                  <c:v>8.793966788447053</c:v>
                </c:pt>
                <c:pt idx="18">
                  <c:v>9.325377247482214</c:v>
                </c:pt>
                <c:pt idx="19">
                  <c:v>9.890213510747989</c:v>
                </c:pt>
                <c:pt idx="20">
                  <c:v>10.490817701383493</c:v>
                </c:pt>
                <c:pt idx="21">
                  <c:v>11.12973748526064</c:v>
                </c:pt>
                <c:pt idx="22">
                  <c:v>11.80975030741602</c:v>
                </c:pt>
                <c:pt idx="23">
                  <c:v>12.533891128481885</c:v>
                </c:pt>
                <c:pt idx="24">
                  <c:v>13.305484171540082</c:v>
                </c:pt>
                <c:pt idx="25">
                  <c:v>14.128179240434735</c:v>
                </c:pt>
                <c:pt idx="26">
                  <c:v>15.005993211832067</c:v>
                </c:pt>
                <c:pt idx="27">
                  <c:v>15.943357325046403</c:v>
                </c:pt>
                <c:pt idx="28">
                  <c:v>16.945170880012107</c:v>
                </c:pt>
                <c:pt idx="29">
                  <c:v>18.01686188051676</c:v>
                </c:pt>
                <c:pt idx="30">
                  <c:v>19.164454990372597</c:v>
                </c:pt>
                <c:pt idx="31">
                  <c:v>20.39464685028645</c:v>
                </c:pt>
                <c:pt idx="32">
                  <c:v>21.714888253240296</c:v>
                </c:pt>
                <c:pt idx="33">
                  <c:v>23.1334717814976</c:v>
                </c:pt>
                <c:pt idx="34">
                  <c:v>24.65962210661912</c:v>
                </c:pt>
                <c:pt idx="35">
                  <c:v>26.303584021217485</c:v>
                </c:pt>
                <c:pt idx="36">
                  <c:v>28.076700109407337</c:v>
                </c:pt>
                <c:pt idx="37">
                  <c:v>29.991465395393114</c:v>
                </c:pt>
                <c:pt idx="38">
                  <c:v>32.06153990106934</c:v>
                </c:pt>
                <c:pt idx="39">
                  <c:v>34.30169137265351</c:v>
                </c:pt>
                <c:pt idx="40">
                  <c:v>36.727629272226764</c:v>
                </c:pt>
                <c:pt idx="41">
                  <c:v>39.355677788737864</c:v>
                </c:pt>
                <c:pt idx="42">
                  <c:v>42.20222160272363</c:v>
                </c:pt>
                <c:pt idx="43">
                  <c:v>45.28284710563393</c:v>
                </c:pt>
                <c:pt idx="44">
                  <c:v>48.611100817268834</c:v>
                </c:pt>
                <c:pt idx="45">
                  <c:v>52.196807398803756</c:v>
                </c:pt>
                <c:pt idx="46">
                  <c:v>56.04394737969656</c:v>
                </c:pt>
                <c:pt idx="47">
                  <c:v>60.14820442897456</c:v>
                </c:pt>
                <c:pt idx="48">
                  <c:v>64.4944570324565</c:v>
                </c:pt>
                <c:pt idx="49">
                  <c:v>69.05468388352861</c:v>
                </c:pt>
                <c:pt idx="50">
                  <c:v>73.7869051818651</c:v>
                </c:pt>
                <c:pt idx="51">
                  <c:v>78.63578339912786</c:v>
                </c:pt>
                <c:pt idx="52">
                  <c:v>83.53525778665554</c:v>
                </c:pt>
                <c:pt idx="53">
                  <c:v>-91.58691449909517</c:v>
                </c:pt>
                <c:pt idx="54">
                  <c:v>-86.8034328900738</c:v>
                </c:pt>
                <c:pt idx="55">
                  <c:v>-82.18168301258494</c:v>
                </c:pt>
                <c:pt idx="56">
                  <c:v>-77.7790795654851</c:v>
                </c:pt>
                <c:pt idx="57">
                  <c:v>-73.64029053597899</c:v>
                </c:pt>
                <c:pt idx="58">
                  <c:v>-69.7965201070648</c:v>
                </c:pt>
                <c:pt idx="59">
                  <c:v>-66.26651095296596</c:v>
                </c:pt>
                <c:pt idx="60">
                  <c:v>-63.05865547580628</c:v>
                </c:pt>
                <c:pt idx="61">
                  <c:v>-60.173590330722405</c:v>
                </c:pt>
                <c:pt idx="62">
                  <c:v>-57.60679482531763</c:v>
                </c:pt>
                <c:pt idx="63">
                  <c:v>-55.35090994219832</c:v>
                </c:pt>
                <c:pt idx="64">
                  <c:v>-53.397666071465174</c:v>
                </c:pt>
                <c:pt idx="65">
                  <c:v>-51.739425096901925</c:v>
                </c:pt>
                <c:pt idx="66">
                  <c:v>-50.37040816466521</c:v>
                </c:pt>
                <c:pt idx="67">
                  <c:v>-49.2877090978212</c:v>
                </c:pt>
                <c:pt idx="68">
                  <c:v>-48.492201039044794</c:v>
                </c:pt>
                <c:pt idx="69">
                  <c:v>-47.98944277827951</c:v>
                </c:pt>
                <c:pt idx="70">
                  <c:v>-47.79068889950372</c:v>
                </c:pt>
                <c:pt idx="71">
                  <c:v>-47.914107604307084</c:v>
                </c:pt>
                <c:pt idx="72">
                  <c:v>-48.38631076824683</c:v>
                </c:pt>
                <c:pt idx="73">
                  <c:v>-49.24429520212145</c:v>
                </c:pt>
                <c:pt idx="74">
                  <c:v>-50.537863149898016</c:v>
                </c:pt>
                <c:pt idx="75">
                  <c:v>-52.332490127857525</c:v>
                </c:pt>
                <c:pt idx="76">
                  <c:v>-54.71234601449736</c:v>
                </c:pt>
                <c:pt idx="77">
                  <c:v>-57.782566647722746</c:v>
                </c:pt>
                <c:pt idx="78">
                  <c:v>-61.668603370965485</c:v>
                </c:pt>
                <c:pt idx="79">
                  <c:v>-66.50817750303517</c:v>
                </c:pt>
                <c:pt idx="80">
                  <c:v>-72.42819429940367</c:v>
                </c:pt>
                <c:pt idx="81">
                  <c:v>-79.49749071494001</c:v>
                </c:pt>
                <c:pt idx="82">
                  <c:v>-87.65443961603839</c:v>
                </c:pt>
                <c:pt idx="83">
                  <c:v>-96.636509479378</c:v>
                </c:pt>
                <c:pt idx="84">
                  <c:v>74.02488394893619</c:v>
                </c:pt>
                <c:pt idx="85">
                  <c:v>64.89508513414312</c:v>
                </c:pt>
                <c:pt idx="86">
                  <c:v>56.46054917784849</c:v>
                </c:pt>
                <c:pt idx="87">
                  <c:v>49.007526635215505</c:v>
                </c:pt>
                <c:pt idx="88">
                  <c:v>42.615647387506286</c:v>
                </c:pt>
                <c:pt idx="89">
                  <c:v>37.224640687070334</c:v>
                </c:pt>
                <c:pt idx="90">
                  <c:v>32.708555830919096</c:v>
                </c:pt>
                <c:pt idx="91">
                  <c:v>28.92605773784682</c:v>
                </c:pt>
                <c:pt idx="92">
                  <c:v>25.74574041352749</c:v>
                </c:pt>
                <c:pt idx="93">
                  <c:v>23.055359212418374</c:v>
                </c:pt>
                <c:pt idx="94">
                  <c:v>20.762966753054904</c:v>
                </c:pt>
                <c:pt idx="95">
                  <c:v>18.794753867625534</c:v>
                </c:pt>
                <c:pt idx="96">
                  <c:v>17.0919703625718</c:v>
                </c:pt>
                <c:pt idx="97">
                  <c:v>15.607933363325769</c:v>
                </c:pt>
                <c:pt idx="98">
                  <c:v>14.305468604176214</c:v>
                </c:pt>
                <c:pt idx="99">
                  <c:v>13.154843468357429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Table!$I$8:$I$107</c:f>
              <c:numCache>
                <c:ptCount val="100"/>
                <c:pt idx="0">
                  <c:v>0.30605191509869134</c:v>
                </c:pt>
                <c:pt idx="1">
                  <c:v>0.3241888818681358</c:v>
                </c:pt>
                <c:pt idx="2">
                  <c:v>0.3434009557770656</c:v>
                </c:pt>
                <c:pt idx="3">
                  <c:v>0.36375192091988223</c:v>
                </c:pt>
                <c:pt idx="4">
                  <c:v>0.3853093559183758</c:v>
                </c:pt>
                <c:pt idx="5">
                  <c:v>0.40814486160584357</c:v>
                </c:pt>
                <c:pt idx="6">
                  <c:v>0.4323343027388896</c:v>
                </c:pt>
                <c:pt idx="7">
                  <c:v>0.45795806466937267</c:v>
                </c:pt>
                <c:pt idx="8">
                  <c:v>0.48510132598335676</c:v>
                </c:pt>
                <c:pt idx="9">
                  <c:v>0.513854348196338</c:v>
                </c:pt>
                <c:pt idx="10">
                  <c:v>0.544312783685632</c:v>
                </c:pt>
                <c:pt idx="11">
                  <c:v>0.5765780031429708</c:v>
                </c:pt>
                <c:pt idx="12">
                  <c:v>0.6107574439446931</c:v>
                </c:pt>
                <c:pt idx="13">
                  <c:v>0.6469649809652677</c:v>
                </c:pt>
                <c:pt idx="14">
                  <c:v>0.685321321504531</c:v>
                </c:pt>
                <c:pt idx="15">
                  <c:v>0.7259544261625123</c:v>
                </c:pt>
                <c:pt idx="16">
                  <c:v>0.7689999576811894</c:v>
                </c:pt>
                <c:pt idx="17">
                  <c:v>0.8146017599836084</c:v>
                </c:pt>
                <c:pt idx="18">
                  <c:v>0.8629123698818156</c:v>
                </c:pt>
                <c:pt idx="19">
                  <c:v>0.9140935642011652</c:v>
                </c:pt>
                <c:pt idx="20">
                  <c:v>0.9683169453858007</c:v>
                </c:pt>
                <c:pt idx="21">
                  <c:v>1.0257645690157813</c:v>
                </c:pt>
                <c:pt idx="22">
                  <c:v>1.0866296170889311</c:v>
                </c:pt>
                <c:pt idx="23">
                  <c:v>1.1511171214104134</c:v>
                </c:pt>
                <c:pt idx="24">
                  <c:v>1.219444742002347</c:v>
                </c:pt>
                <c:pt idx="25">
                  <c:v>1.2918436061092413</c:v>
                </c:pt>
                <c:pt idx="26">
                  <c:v>1.3685592141499316</c:v>
                </c:pt>
                <c:pt idx="27">
                  <c:v>1.4498524198740899</c:v>
                </c:pt>
                <c:pt idx="28">
                  <c:v>1.5360004930461912</c:v>
                </c:pt>
                <c:pt idx="29">
                  <c:v>1.6272982742322613</c:v>
                </c:pt>
                <c:pt idx="30">
                  <c:v>1.724059432740875</c:v>
                </c:pt>
                <c:pt idx="31">
                  <c:v>1.826617840513491</c:v>
                </c:pt>
                <c:pt idx="32">
                  <c:v>1.9353290768228173</c:v>
                </c:pt>
                <c:pt idx="33">
                  <c:v>2.050572081085344</c:v>
                </c:pt>
                <c:pt idx="34">
                  <c:v>2.1727509740025863</c:v>
                </c:pt>
                <c:pt idx="35">
                  <c:v>2.3022970707089323</c:v>
                </c:pt>
                <c:pt idx="36">
                  <c:v>2.4396711137365483</c:v>
                </c:pt>
                <c:pt idx="37">
                  <c:v>2.585365758549348</c:v>
                </c:pt>
                <c:pt idx="38">
                  <c:v>2.7399083503196553</c:v>
                </c:pt>
                <c:pt idx="39">
                  <c:v>2.903864037733358</c:v>
                </c:pt>
                <c:pt idx="40">
                  <c:v>3.0778392781712474</c:v>
                </c:pt>
                <c:pt idx="41">
                  <c:v>3.2624857989469667</c:v>
                </c:pt>
                <c:pt idx="42">
                  <c:v>3.458505091784006</c:v>
                </c:pt>
                <c:pt idx="43">
                  <c:v>3.6666535328825076</c:v>
                </c:pt>
                <c:pt idx="44">
                  <c:v>3.8877482393835496</c:v>
                </c:pt>
                <c:pt idx="45">
                  <c:v>4.122673795566446</c:v>
                </c:pt>
                <c:pt idx="46">
                  <c:v>4.372390009701998</c:v>
                </c:pt>
                <c:pt idx="47">
                  <c:v>4.63794089638584</c:v>
                </c:pt>
                <c:pt idx="48">
                  <c:v>4.9204651209911745</c:v>
                </c:pt>
                <c:pt idx="49">
                  <c:v>5.221208194660061</c:v>
                </c:pt>
                <c:pt idx="50">
                  <c:v>5.541536772639294</c:v>
                </c:pt>
                <c:pt idx="51">
                  <c:v>5.8829554891836615</c:v>
                </c:pt>
                <c:pt idx="52">
                  <c:v>6.247126863152863</c:v>
                </c:pt>
                <c:pt idx="53">
                  <c:v>6.635894935654181</c:v>
                </c:pt>
                <c:pt idx="54">
                  <c:v>7.051313462313563</c:v>
                </c:pt>
                <c:pt idx="55">
                  <c:v>7.495679688160409</c:v>
                </c:pt>
                <c:pt idx="56">
                  <c:v>7.971574996215482</c:v>
                </c:pt>
                <c:pt idx="57">
                  <c:v>8.48191405977072</c:v>
                </c:pt>
                <c:pt idx="58">
                  <c:v>9.030004567359912</c:v>
                </c:pt>
                <c:pt idx="59">
                  <c:v>9.61962016136009</c:v>
                </c:pt>
                <c:pt idx="60">
                  <c:v>10.25508998049269</c:v>
                </c:pt>
                <c:pt idx="61">
                  <c:v>10.941409183591288</c:v>
                </c:pt>
                <c:pt idx="62">
                  <c:v>11.684376138951112</c:v>
                </c:pt>
                <c:pt idx="63">
                  <c:v>12.49076370180044</c:v>
                </c:pt>
                <c:pt idx="64">
                  <c:v>13.368534322404113</c:v>
                </c:pt>
                <c:pt idx="65">
                  <c:v>14.327111829931338</c:v>
                </c:pt>
                <c:pt idx="66">
                  <c:v>15.377726884970368</c:v>
                </c:pt>
                <c:pt idx="67">
                  <c:v>16.53385861550273</c:v>
                </c:pt>
                <c:pt idx="68">
                  <c:v>17.811802226693775</c:v>
                </c:pt>
                <c:pt idx="69">
                  <c:v>19.23140176043195</c:v>
                </c:pt>
                <c:pt idx="70">
                  <c:v>20.816998796065608</c:v>
                </c:pt>
                <c:pt idx="71">
                  <c:v>22.59866107304754</c:v>
                </c:pt>
                <c:pt idx="72">
                  <c:v>24.61376707238173</c:v>
                </c:pt>
                <c:pt idx="73">
                  <c:v>26.909025874355684</c:v>
                </c:pt>
                <c:pt idx="74">
                  <c:v>29.542987242152147</c:v>
                </c:pt>
                <c:pt idx="75">
                  <c:v>32.58900164684739</c:v>
                </c:pt>
                <c:pt idx="76">
                  <c:v>36.13833100292525</c:v>
                </c:pt>
                <c:pt idx="77">
                  <c:v>40.30250441251589</c:v>
                </c:pt>
                <c:pt idx="78">
                  <c:v>45.2127448164603</c:v>
                </c:pt>
                <c:pt idx="79">
                  <c:v>51.01199286439235</c:v>
                </c:pt>
                <c:pt idx="80">
                  <c:v>57.831882470635854</c:v>
                </c:pt>
                <c:pt idx="81">
                  <c:v>65.74554278472989</c:v>
                </c:pt>
                <c:pt idx="82">
                  <c:v>74.69525045024575</c:v>
                </c:pt>
                <c:pt idx="83">
                  <c:v>84.42203334751048</c:v>
                </c:pt>
                <c:pt idx="84">
                  <c:v>-85.53943611659389</c:v>
                </c:pt>
                <c:pt idx="85">
                  <c:v>-75.75151111924221</c:v>
                </c:pt>
                <c:pt idx="86">
                  <c:v>-66.69789176418423</c:v>
                </c:pt>
                <c:pt idx="87">
                  <c:v>-58.66228894013124</c:v>
                </c:pt>
                <c:pt idx="88">
                  <c:v>-51.721990446695905</c:v>
                </c:pt>
                <c:pt idx="89">
                  <c:v>-45.814563192937676</c:v>
                </c:pt>
                <c:pt idx="90">
                  <c:v>-40.812056266975745</c:v>
                </c:pt>
                <c:pt idx="91">
                  <c:v>-36.57128043062318</c:v>
                </c:pt>
                <c:pt idx="92">
                  <c:v>-32.95910753847904</c:v>
                </c:pt>
                <c:pt idx="93">
                  <c:v>-29.861690658185445</c:v>
                </c:pt>
                <c:pt idx="94">
                  <c:v>-27.185589424962956</c:v>
                </c:pt>
                <c:pt idx="95">
                  <c:v>-24.85560171466545</c:v>
                </c:pt>
                <c:pt idx="96">
                  <c:v>-22.811676185994862</c:v>
                </c:pt>
                <c:pt idx="97">
                  <c:v>-21.005913296870116</c:v>
                </c:pt>
                <c:pt idx="98">
                  <c:v>-19.400000027179825</c:v>
                </c:pt>
                <c:pt idx="99">
                  <c:v>-17.963137010410694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Table!$L$8:$L$107</c:f>
              <c:numCache>
                <c:ptCount val="100"/>
                <c:pt idx="0">
                  <c:v>3.5852665805524486</c:v>
                </c:pt>
                <c:pt idx="1">
                  <c:v>3.7982609564401804</c:v>
                </c:pt>
                <c:pt idx="2">
                  <c:v>4.023980400317873</c:v>
                </c:pt>
                <c:pt idx="3">
                  <c:v>4.26319856865096</c:v>
                </c:pt>
                <c:pt idx="4">
                  <c:v>4.516738655998661</c:v>
                </c:pt>
                <c:pt idx="5">
                  <c:v>4.785477024385566</c:v>
                </c:pt>
                <c:pt idx="6">
                  <c:v>5.070347177635845</c:v>
                </c:pt>
                <c:pt idx="7">
                  <c:v>5.372344125273884</c:v>
                </c:pt>
                <c:pt idx="8">
                  <c:v>5.69252918767622</c:v>
                </c:pt>
                <c:pt idx="9">
                  <c:v>6.032035302453728</c:v>
                </c:pt>
                <c:pt idx="10">
                  <c:v>6.392072901755051</c:v>
                </c:pt>
                <c:pt idx="11">
                  <c:v>6.773936441547806</c:v>
                </c:pt>
                <c:pt idx="12">
                  <c:v>7.179011677222258</c:v>
                </c:pt>
                <c:pt idx="13">
                  <c:v>7.608783795376471</c:v>
                </c:pt>
                <c:pt idx="14">
                  <c:v>8.064846529722022</c:v>
                </c:pt>
                <c:pt idx="15">
                  <c:v>8.548912410066135</c:v>
                </c:pt>
                <c:pt idx="16">
                  <c:v>9.062824317676974</c:v>
                </c:pt>
                <c:pt idx="17">
                  <c:v>9.60856854843066</c:v>
                </c:pt>
                <c:pt idx="18">
                  <c:v>10.18828961736403</c:v>
                </c:pt>
                <c:pt idx="19">
                  <c:v>10.804307074949154</c:v>
                </c:pt>
                <c:pt idx="20">
                  <c:v>11.459134646769295</c:v>
                </c:pt>
                <c:pt idx="21">
                  <c:v>12.15550205427642</c:v>
                </c:pt>
                <c:pt idx="22">
                  <c:v>12.896379924504952</c:v>
                </c:pt>
                <c:pt idx="23">
                  <c:v>13.685008249892299</c:v>
                </c:pt>
                <c:pt idx="24">
                  <c:v>14.524928913542428</c:v>
                </c:pt>
                <c:pt idx="25">
                  <c:v>15.420022846543976</c:v>
                </c:pt>
                <c:pt idx="26">
                  <c:v>16.374552425982</c:v>
                </c:pt>
                <c:pt idx="27">
                  <c:v>17.393209744920494</c:v>
                </c:pt>
                <c:pt idx="28">
                  <c:v>18.4811713730583</c:v>
                </c:pt>
                <c:pt idx="29">
                  <c:v>19.64416015474902</c:v>
                </c:pt>
                <c:pt idx="30">
                  <c:v>20.888514423113474</c:v>
                </c:pt>
                <c:pt idx="31">
                  <c:v>22.22126469079994</c:v>
                </c:pt>
                <c:pt idx="32">
                  <c:v>23.650217330063114</c:v>
                </c:pt>
                <c:pt idx="33">
                  <c:v>25.184043862582946</c:v>
                </c:pt>
                <c:pt idx="34">
                  <c:v>26.832373080621707</c:v>
                </c:pt>
                <c:pt idx="35">
                  <c:v>28.605881091926417</c:v>
                </c:pt>
                <c:pt idx="36">
                  <c:v>30.516371223143885</c:v>
                </c:pt>
                <c:pt idx="37">
                  <c:v>32.576831153942464</c:v>
                </c:pt>
                <c:pt idx="38">
                  <c:v>34.80144825138899</c:v>
                </c:pt>
                <c:pt idx="39">
                  <c:v>37.205555410386864</c:v>
                </c:pt>
                <c:pt idx="40">
                  <c:v>39.80546855039801</c:v>
                </c:pt>
                <c:pt idx="41">
                  <c:v>42.61816358768483</c:v>
                </c:pt>
                <c:pt idx="42">
                  <c:v>45.66072669450764</c:v>
                </c:pt>
                <c:pt idx="43">
                  <c:v>48.94950063851643</c:v>
                </c:pt>
                <c:pt idx="44">
                  <c:v>52.49884905665238</c:v>
                </c:pt>
                <c:pt idx="45">
                  <c:v>56.319481194370205</c:v>
                </c:pt>
                <c:pt idx="46">
                  <c:v>60.41633738939856</c:v>
                </c:pt>
                <c:pt idx="47">
                  <c:v>64.7861453253604</c:v>
                </c:pt>
                <c:pt idx="48">
                  <c:v>69.41492215344766</c:v>
                </c:pt>
                <c:pt idx="49">
                  <c:v>74.27589207818868</c:v>
                </c:pt>
                <c:pt idx="50">
                  <c:v>79.32844195450438</c:v>
                </c:pt>
                <c:pt idx="51">
                  <c:v>84.51873888831152</c:v>
                </c:pt>
                <c:pt idx="52">
                  <c:v>89.78238464980839</c:v>
                </c:pt>
                <c:pt idx="53">
                  <c:v>-84.951019563441</c:v>
                </c:pt>
                <c:pt idx="54">
                  <c:v>-79.75211942776023</c:v>
                </c:pt>
                <c:pt idx="55">
                  <c:v>-74.68600332442453</c:v>
                </c:pt>
                <c:pt idx="56">
                  <c:v>-69.80750456926962</c:v>
                </c:pt>
                <c:pt idx="57">
                  <c:v>-65.15837647620828</c:v>
                </c:pt>
                <c:pt idx="58">
                  <c:v>-60.76651553970488</c:v>
                </c:pt>
                <c:pt idx="59">
                  <c:v>-56.64689079160587</c:v>
                </c:pt>
                <c:pt idx="60">
                  <c:v>-52.80356549531359</c:v>
                </c:pt>
                <c:pt idx="61">
                  <c:v>-49.232181147131115</c:v>
                </c:pt>
                <c:pt idx="62">
                  <c:v>-45.92241868636651</c:v>
                </c:pt>
                <c:pt idx="63">
                  <c:v>-42.86014624039788</c:v>
                </c:pt>
                <c:pt idx="64">
                  <c:v>-40.029131749061065</c:v>
                </c:pt>
                <c:pt idx="65">
                  <c:v>-37.412313266970585</c:v>
                </c:pt>
                <c:pt idx="66">
                  <c:v>-34.992681279694835</c:v>
                </c:pt>
                <c:pt idx="67">
                  <c:v>-32.75385048231847</c:v>
                </c:pt>
                <c:pt idx="68">
                  <c:v>-30.68039881235102</c:v>
                </c:pt>
                <c:pt idx="69">
                  <c:v>-28.75804101784756</c:v>
                </c:pt>
                <c:pt idx="70">
                  <c:v>-26.973690103438113</c:v>
                </c:pt>
                <c:pt idx="71">
                  <c:v>-25.315446531259543</c:v>
                </c:pt>
                <c:pt idx="72">
                  <c:v>-23.7725436958651</c:v>
                </c:pt>
                <c:pt idx="73">
                  <c:v>-22.335269327765765</c:v>
                </c:pt>
                <c:pt idx="74">
                  <c:v>-20.994875907745868</c:v>
                </c:pt>
                <c:pt idx="75">
                  <c:v>-19.743488481010132</c:v>
                </c:pt>
                <c:pt idx="76">
                  <c:v>-18.574015011572115</c:v>
                </c:pt>
                <c:pt idx="77">
                  <c:v>-17.48006223520686</c:v>
                </c:pt>
                <c:pt idx="78">
                  <c:v>-16.455858554505184</c:v>
                </c:pt>
                <c:pt idx="79">
                  <c:v>-15.496184638642823</c:v>
                </c:pt>
                <c:pt idx="80">
                  <c:v>-14.596311828767817</c:v>
                </c:pt>
                <c:pt idx="81">
                  <c:v>-13.751947930210122</c:v>
                </c:pt>
                <c:pt idx="82">
                  <c:v>-12.959189165792637</c:v>
                </c:pt>
                <c:pt idx="83">
                  <c:v>-12.214476131867528</c:v>
                </c:pt>
                <c:pt idx="84">
                  <c:v>-11.514552167657698</c:v>
                </c:pt>
                <c:pt idx="85">
                  <c:v>-10.856425985099094</c:v>
                </c:pt>
                <c:pt idx="86">
                  <c:v>-10.237342586335743</c:v>
                </c:pt>
                <c:pt idx="87">
                  <c:v>-9.654762304915735</c:v>
                </c:pt>
                <c:pt idx="88">
                  <c:v>-9.10634305918962</c:v>
                </c:pt>
                <c:pt idx="89">
                  <c:v>-8.589922505867342</c:v>
                </c:pt>
                <c:pt idx="90">
                  <c:v>-8.103500436056649</c:v>
                </c:pt>
                <c:pt idx="91">
                  <c:v>-7.645222692776365</c:v>
                </c:pt>
                <c:pt idx="92">
                  <c:v>-7.213367124951549</c:v>
                </c:pt>
                <c:pt idx="93">
                  <c:v>-6.806331445767071</c:v>
                </c:pt>
                <c:pt idx="94">
                  <c:v>-6.4226226719080515</c:v>
                </c:pt>
                <c:pt idx="95">
                  <c:v>-6.060847847039916</c:v>
                </c:pt>
                <c:pt idx="96">
                  <c:v>-5.719705823423062</c:v>
                </c:pt>
                <c:pt idx="97">
                  <c:v>-5.397979933544347</c:v>
                </c:pt>
                <c:pt idx="98">
                  <c:v>-5.094531423003611</c:v>
                </c:pt>
                <c:pt idx="99">
                  <c:v>-4.808293542053265</c:v>
                </c:pt>
              </c:numCache>
            </c:numRef>
          </c:val>
          <c:smooth val="0"/>
        </c:ser>
        <c:marker val="1"/>
        <c:axId val="29356397"/>
        <c:axId val="45969450"/>
      </c:lineChart>
      <c:catAx>
        <c:axId val="29356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69450"/>
        <c:crosses val="autoZero"/>
        <c:auto val="1"/>
        <c:lblOffset val="100"/>
        <c:noMultiLvlLbl val="0"/>
      </c:catAx>
      <c:valAx>
        <c:axId val="459694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5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"/>
          <c:y val="0.1385"/>
          <c:w val="0.88"/>
          <c:h val="0.8025"/>
        </c:manualLayout>
      </c:layout>
      <c:lineChart>
        <c:grouping val="standard"/>
        <c:varyColors val="0"/>
        <c:ser>
          <c:idx val="0"/>
          <c:order val="0"/>
          <c:tx>
            <c:v>Response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box!$B$16:$B$53</c:f>
              <c:numCache/>
            </c:numRef>
          </c:cat>
          <c:val>
            <c:numRef>
              <c:f>box!$F$16:$F$53</c:f>
              <c:numCache/>
            </c:numRef>
          </c:val>
          <c:smooth val="1"/>
        </c:ser>
        <c:axId val="55359331"/>
        <c:axId val="8141928"/>
      </c:lineChart>
      <c:catAx>
        <c:axId val="55359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41928"/>
        <c:crossesAt val="-20"/>
        <c:auto val="0"/>
        <c:lblOffset val="100"/>
        <c:noMultiLvlLbl val="0"/>
      </c:catAx>
      <c:valAx>
        <c:axId val="8141928"/>
        <c:scaling>
          <c:orientation val="minMax"/>
          <c:max val="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535933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38100</xdr:rowOff>
    </xdr:from>
    <xdr:to>
      <xdr:col>12</xdr:col>
      <xdr:colOff>533400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2019300" y="6477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5</xdr:col>
      <xdr:colOff>114300</xdr:colOff>
      <xdr:row>28</xdr:row>
      <xdr:rowOff>0</xdr:rowOff>
    </xdr:from>
    <xdr:to>
      <xdr:col>11</xdr:col>
      <xdr:colOff>323850</xdr:colOff>
      <xdr:row>40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4572000"/>
          <a:ext cx="3867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15</xdr:col>
      <xdr:colOff>76200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66675"/>
        <a:ext cx="77724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15</xdr:col>
      <xdr:colOff>133350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4300" y="114300"/>
        <a:ext cx="91630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9525</xdr:rowOff>
    </xdr:from>
    <xdr:to>
      <xdr:col>13</xdr:col>
      <xdr:colOff>600075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3781425" y="361950"/>
        <a:ext cx="4238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80" zoomScaleNormal="80" workbookViewId="0" topLeftCell="A1">
      <selection activeCell="C11" sqref="C11"/>
    </sheetView>
  </sheetViews>
  <sheetFormatPr defaultColWidth="9.140625" defaultRowHeight="12.75"/>
  <cols>
    <col min="1" max="1" width="0.85546875" style="0" customWidth="1"/>
    <col min="3" max="3" width="9.421875" style="0" customWidth="1"/>
    <col min="13" max="13" width="8.8515625" style="0" customWidth="1"/>
  </cols>
  <sheetData>
    <row r="1" spans="1:12" ht="22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L1" s="1"/>
    </row>
    <row r="2" spans="1:13" ht="12.75" customHeight="1">
      <c r="A2" s="1"/>
      <c r="B2" s="2"/>
      <c r="C2" s="1"/>
      <c r="D2" s="1"/>
      <c r="E2" s="1"/>
      <c r="F2" s="1"/>
      <c r="G2" s="1"/>
      <c r="H2" s="1"/>
      <c r="I2" s="1"/>
      <c r="J2" s="1"/>
      <c r="L2" s="3">
        <v>36424</v>
      </c>
      <c r="M2" s="124">
        <v>36596</v>
      </c>
    </row>
    <row r="3" spans="1:13" ht="12.75" customHeight="1">
      <c r="A3" s="1"/>
      <c r="B3" s="5" t="s">
        <v>1</v>
      </c>
      <c r="C3" s="1"/>
      <c r="D3" s="1"/>
      <c r="E3" s="1"/>
      <c r="F3" s="1"/>
      <c r="G3" s="118"/>
      <c r="H3" s="1"/>
      <c r="I3" s="1"/>
      <c r="J3" s="1"/>
      <c r="M3" s="3"/>
    </row>
    <row r="4" spans="1:13" ht="12.7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/>
      <c r="B5" s="6" t="s">
        <v>2</v>
      </c>
      <c r="C5" s="7"/>
      <c r="D5" s="8"/>
      <c r="E5" s="1"/>
      <c r="F5" s="1"/>
      <c r="G5" s="1"/>
      <c r="H5" s="1"/>
      <c r="I5" s="1"/>
      <c r="J5" s="1"/>
      <c r="K5" s="1"/>
      <c r="L5" s="1"/>
      <c r="M5" s="1"/>
    </row>
    <row r="6" spans="2:4" s="34" customFormat="1" ht="6" customHeight="1">
      <c r="B6" s="35"/>
      <c r="C6" s="36"/>
      <c r="D6" s="37"/>
    </row>
    <row r="7" spans="1:13" ht="12.75">
      <c r="A7" s="1"/>
      <c r="B7" s="11" t="s">
        <v>3</v>
      </c>
      <c r="C7" s="84">
        <f>+box!C11</f>
        <v>122.71511724314978</v>
      </c>
      <c r="D7" s="13" t="s">
        <v>4</v>
      </c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1" t="s">
        <v>5</v>
      </c>
      <c r="C8" s="84">
        <f>+box!C10</f>
        <v>1.5256474035634837</v>
      </c>
      <c r="D8" s="13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1" t="s">
        <v>6</v>
      </c>
      <c r="C9" s="12">
        <v>20</v>
      </c>
      <c r="D9" s="13" t="s">
        <v>4</v>
      </c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1" t="s">
        <v>7</v>
      </c>
      <c r="C10" s="83">
        <v>0.8</v>
      </c>
      <c r="D10" s="13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4"/>
      <c r="B11" s="14"/>
      <c r="C11" s="15"/>
      <c r="D11" s="10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/>
      <c r="B12" s="16" t="s">
        <v>8</v>
      </c>
      <c r="C12" s="38">
        <f>(C7/C9-C8/C10)/(C8/C10-C9/C7)</f>
        <v>2.42459992991473</v>
      </c>
      <c r="D12" s="17" t="s">
        <v>9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1"/>
      <c r="B14" s="6" t="s">
        <v>10</v>
      </c>
      <c r="C14" s="7"/>
      <c r="D14" s="8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39"/>
      <c r="C15" s="31"/>
      <c r="D15" s="13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11</v>
      </c>
      <c r="C16" s="19">
        <v>0.01</v>
      </c>
      <c r="D16" s="20" t="s">
        <v>12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4"/>
      <c r="B17" s="21"/>
      <c r="C17" s="22"/>
      <c r="D17" s="9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1"/>
      <c r="B18" s="6" t="s">
        <v>13</v>
      </c>
      <c r="C18" s="23"/>
      <c r="D18" s="8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39"/>
      <c r="C19" s="40"/>
      <c r="D19" s="13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24" t="s">
        <v>14</v>
      </c>
      <c r="C20" s="25">
        <f>(1/(6.2832*C7*(C16/1000000)*(2*C8*(1+C12))))/1000</f>
        <v>12.411579003661124</v>
      </c>
      <c r="D20" s="13" t="s">
        <v>15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24" t="s">
        <v>16</v>
      </c>
      <c r="C21" s="25">
        <f>2*C12*C20</f>
        <v>60.18622716481579</v>
      </c>
      <c r="D21" s="13" t="s">
        <v>15</v>
      </c>
      <c r="E21" s="1"/>
      <c r="F21" s="1"/>
      <c r="G21" s="1"/>
      <c r="H21" s="1"/>
      <c r="I21" s="1"/>
      <c r="J21" s="1"/>
      <c r="K21" s="1"/>
      <c r="L21" s="1"/>
      <c r="M21" s="1"/>
    </row>
    <row r="22" spans="1:4" ht="12.75">
      <c r="A22" s="1"/>
      <c r="B22" s="24" t="s">
        <v>17</v>
      </c>
      <c r="C22" s="25">
        <f>C20*(C7/C9)^2</f>
        <v>467.2649205403321</v>
      </c>
      <c r="D22" s="13" t="s">
        <v>15</v>
      </c>
    </row>
    <row r="23" spans="1:4" ht="12.75">
      <c r="A23" s="1"/>
      <c r="B23" s="24" t="s">
        <v>20</v>
      </c>
      <c r="C23" s="26">
        <f>C16*(2*C8*(1+C12))^2</f>
        <v>1.0919129752441104</v>
      </c>
      <c r="D23" s="13" t="s">
        <v>12</v>
      </c>
    </row>
    <row r="24" spans="1:4" ht="12.75">
      <c r="A24" s="1"/>
      <c r="B24" s="24" t="s">
        <v>22</v>
      </c>
      <c r="C24" s="29">
        <f>C23*(C9/C7)^2</f>
        <v>0.02900359851900154</v>
      </c>
      <c r="D24" s="13" t="s">
        <v>12</v>
      </c>
    </row>
    <row r="25" spans="1:4" ht="12.75">
      <c r="A25" s="1"/>
      <c r="B25" s="30"/>
      <c r="C25" s="31"/>
      <c r="D25" s="13"/>
    </row>
    <row r="26" spans="1:4" ht="12.75">
      <c r="A26" s="1"/>
      <c r="B26" s="32" t="s">
        <v>25</v>
      </c>
      <c r="C26" s="33">
        <f>40*LOG(C7/C9)</f>
        <v>31.514722839285053</v>
      </c>
      <c r="D26" s="20" t="s">
        <v>26</v>
      </c>
    </row>
    <row r="27" spans="1:13" ht="12.75">
      <c r="A27" s="1"/>
      <c r="B27" s="1"/>
      <c r="C27" s="1"/>
      <c r="D27" s="1"/>
      <c r="G27" s="1"/>
      <c r="H27" s="1"/>
      <c r="I27" s="1"/>
      <c r="J27" s="1"/>
      <c r="K27" s="1"/>
      <c r="L27" s="1"/>
      <c r="M27" s="1"/>
    </row>
    <row r="35" spans="7:13" ht="12.75">
      <c r="G35" s="1"/>
      <c r="H35" s="1"/>
      <c r="I35" s="1"/>
      <c r="J35" s="1"/>
      <c r="K35" s="1"/>
      <c r="L35" s="1"/>
      <c r="M35" s="1"/>
    </row>
    <row r="36" spans="7:13" ht="12.75">
      <c r="G36" s="1"/>
      <c r="H36" s="1"/>
      <c r="I36" s="1"/>
      <c r="J36" s="1"/>
      <c r="K36" s="1"/>
      <c r="L36" s="1"/>
      <c r="M36" s="1"/>
    </row>
    <row r="37" spans="7:13" ht="12.75">
      <c r="G37" s="1"/>
      <c r="H37" s="1"/>
      <c r="I37" s="1"/>
      <c r="J37" s="1"/>
      <c r="K37" s="1"/>
      <c r="L37" s="1"/>
      <c r="M37" s="1"/>
    </row>
    <row r="38" spans="7:13" ht="12.75">
      <c r="G38" s="1"/>
      <c r="H38" s="1"/>
      <c r="I38" s="1"/>
      <c r="J38" s="1"/>
      <c r="K38" s="1"/>
      <c r="L38" s="1"/>
      <c r="M38" s="1"/>
    </row>
    <row r="39" spans="7:13" ht="12.75">
      <c r="G39" s="1"/>
      <c r="H39" s="1"/>
      <c r="I39" s="1"/>
      <c r="J39" s="1"/>
      <c r="K39" s="1"/>
      <c r="L39" s="1"/>
      <c r="M39" s="1"/>
    </row>
    <row r="44" spans="2:3" ht="12.75">
      <c r="B44" s="27" t="s">
        <v>18</v>
      </c>
      <c r="C44" s="41" t="s">
        <v>19</v>
      </c>
    </row>
    <row r="45" ht="12.75">
      <c r="C45" s="41" t="s">
        <v>21</v>
      </c>
    </row>
    <row r="46" spans="2:3" ht="12.75">
      <c r="B46" s="1"/>
      <c r="C46" s="28" t="s">
        <v>23</v>
      </c>
    </row>
    <row r="47" spans="2:3" ht="12.75">
      <c r="B47" s="1"/>
      <c r="C47" s="28" t="s">
        <v>24</v>
      </c>
    </row>
    <row r="48" spans="2:3" ht="12.75">
      <c r="B48" s="1"/>
      <c r="C48" s="28" t="s">
        <v>27</v>
      </c>
    </row>
    <row r="50" ht="12.75">
      <c r="B50" s="81" t="s">
        <v>63</v>
      </c>
    </row>
    <row r="51" spans="2:5" ht="12.75">
      <c r="B51" s="118" t="s">
        <v>88</v>
      </c>
      <c r="E51" s="43"/>
    </row>
    <row r="52" spans="2:5" ht="12.75">
      <c r="B52" s="118"/>
      <c r="E52" s="43"/>
    </row>
    <row r="53" spans="2:6" ht="12.75">
      <c r="B53" s="42" t="s">
        <v>28</v>
      </c>
      <c r="F53" t="s">
        <v>89</v>
      </c>
    </row>
    <row r="54" spans="2:6" ht="12.75">
      <c r="B54" s="42" t="s">
        <v>29</v>
      </c>
      <c r="F54" t="s">
        <v>95</v>
      </c>
    </row>
    <row r="55" ht="12.75">
      <c r="B55" s="42" t="s">
        <v>30</v>
      </c>
    </row>
    <row r="57" ht="14.25">
      <c r="B57" s="82" t="s">
        <v>64</v>
      </c>
    </row>
    <row r="58" ht="12.75">
      <c r="B58" s="43" t="s">
        <v>90</v>
      </c>
    </row>
  </sheetData>
  <printOptions horizontalCentered="1" verticalCentered="1"/>
  <pageMargins left="0.4" right="0.4" top="0.5" bottom="0.5" header="0.75" footer="0.75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9" sqref="A9"/>
    </sheetView>
  </sheetViews>
  <sheetFormatPr defaultColWidth="9.140625" defaultRowHeight="12.75"/>
  <cols>
    <col min="1" max="6" width="8.7109375" style="0" customWidth="1"/>
    <col min="7" max="7" width="10.00390625" style="0" customWidth="1"/>
    <col min="8" max="12" width="8.7109375" style="0" customWidth="1"/>
    <col min="13" max="14" width="10.7109375" style="0" customWidth="1"/>
  </cols>
  <sheetData>
    <row r="1" spans="1:7" ht="15.75">
      <c r="A1" s="50" t="s">
        <v>31</v>
      </c>
      <c r="G1" s="43" t="s">
        <v>62</v>
      </c>
    </row>
    <row r="2" spans="1:12" ht="12.75">
      <c r="A2" s="48"/>
      <c r="B2" s="48" t="s">
        <v>57</v>
      </c>
      <c r="C2" s="48"/>
      <c r="D2" s="48" t="s">
        <v>58</v>
      </c>
      <c r="E2" s="48"/>
      <c r="F2" s="48" t="s">
        <v>59</v>
      </c>
      <c r="G2" s="48"/>
      <c r="H2" s="48" t="s">
        <v>41</v>
      </c>
      <c r="I2" s="48"/>
      <c r="J2" s="48" t="s">
        <v>60</v>
      </c>
      <c r="K2" s="48"/>
      <c r="L2" s="48" t="s">
        <v>61</v>
      </c>
    </row>
    <row r="3" spans="1:12" ht="12.75">
      <c r="A3" s="73" t="s">
        <v>35</v>
      </c>
      <c r="B3" s="71">
        <f>+'Linkwitz Transform Calculator'!C20*1000</f>
        <v>12411.579003661125</v>
      </c>
      <c r="C3" s="73" t="s">
        <v>36</v>
      </c>
      <c r="D3" s="71">
        <f>+'Linkwitz Transform Calculator'!C21*1000</f>
        <v>60186.22716481579</v>
      </c>
      <c r="E3" s="73" t="s">
        <v>37</v>
      </c>
      <c r="F3" s="71">
        <f>+'Linkwitz Transform Calculator'!C22*1000</f>
        <v>467264.92054033215</v>
      </c>
      <c r="G3" s="73" t="s">
        <v>38</v>
      </c>
      <c r="H3" s="72">
        <f>+'Linkwitz Transform Calculator'!C23*10^-6</f>
        <v>1.0919129752441103E-06</v>
      </c>
      <c r="I3" s="73" t="s">
        <v>39</v>
      </c>
      <c r="J3" s="72">
        <f>+'Linkwitz Transform Calculator'!C16*10^-6</f>
        <v>1E-08</v>
      </c>
      <c r="K3" s="73" t="s">
        <v>40</v>
      </c>
      <c r="L3" s="72">
        <f>+'Linkwitz Transform Calculator'!C24*10^-6</f>
        <v>2.9003598519001542E-08</v>
      </c>
    </row>
    <row r="4" spans="1:12" ht="12.75">
      <c r="A4" s="48"/>
      <c r="B4" s="51"/>
      <c r="C4" s="48"/>
      <c r="D4" s="51"/>
      <c r="E4" s="48"/>
      <c r="F4" s="52"/>
      <c r="G4" s="48"/>
      <c r="H4" s="52"/>
      <c r="I4" s="43"/>
      <c r="J4" s="53"/>
      <c r="K4" s="43"/>
      <c r="L4" s="53"/>
    </row>
    <row r="5" spans="1:12" ht="12.75">
      <c r="A5" s="80" t="s">
        <v>48</v>
      </c>
      <c r="B5" s="75" t="s">
        <v>44</v>
      </c>
      <c r="C5" s="76">
        <f>'Linkwitz Transform Calculator'!C7</f>
        <v>122.71511724314978</v>
      </c>
      <c r="D5" s="79" t="s">
        <v>49</v>
      </c>
      <c r="E5" s="77">
        <f>0.5/'Linkwitz Transform Calculator'!C8</f>
        <v>0.32772972236713444</v>
      </c>
      <c r="F5" s="78"/>
      <c r="G5" s="48"/>
      <c r="H5" s="52"/>
      <c r="I5" s="43"/>
      <c r="J5" s="53"/>
      <c r="K5" s="43"/>
      <c r="L5" s="53"/>
    </row>
    <row r="6" spans="1:12" ht="13.5" thickBot="1">
      <c r="A6" s="44"/>
      <c r="B6" s="46"/>
      <c r="C6" s="44"/>
      <c r="D6" s="46"/>
      <c r="E6" s="44"/>
      <c r="F6" s="47"/>
      <c r="G6" s="44"/>
      <c r="H6" s="47"/>
      <c r="J6" s="45"/>
      <c r="L6" s="45"/>
    </row>
    <row r="7" spans="1:13" ht="13.5" thickBot="1">
      <c r="A7" s="56" t="s">
        <v>32</v>
      </c>
      <c r="B7" s="57" t="s">
        <v>33</v>
      </c>
      <c r="C7" s="57" t="s">
        <v>34</v>
      </c>
      <c r="D7" s="57" t="s">
        <v>41</v>
      </c>
      <c r="E7" s="57" t="s">
        <v>42</v>
      </c>
      <c r="F7" s="57" t="s">
        <v>43</v>
      </c>
      <c r="G7" s="74" t="s">
        <v>46</v>
      </c>
      <c r="H7" s="57" t="s">
        <v>45</v>
      </c>
      <c r="I7" s="57" t="s">
        <v>47</v>
      </c>
      <c r="J7" s="57" t="s">
        <v>50</v>
      </c>
      <c r="K7" s="57" t="s">
        <v>51</v>
      </c>
      <c r="L7" s="58" t="s">
        <v>52</v>
      </c>
      <c r="M7" s="44"/>
    </row>
    <row r="8" spans="1:14" ht="12.75">
      <c r="A8" s="59">
        <v>1</v>
      </c>
      <c r="B8" s="60">
        <f>+A8*2*PI()</f>
        <v>6.283185307179586</v>
      </c>
      <c r="C8" s="60">
        <f>+B8*B8</f>
        <v>39.47841760435743</v>
      </c>
      <c r="D8" s="61">
        <f>($F$3/$B$3)*((1-C8*$H$3*$J$3*$B$3^2)^2+(B8*$J$3*($D$3+2*$B$3))^2)^0.5/((1-C8*$J$3*$L$3*$F$3^2)^2+(B8*$J$3*($D$3+2*$F$3))^2)^0.5*(4+(B8*$F$3*$L$3)^2)^0.5/(4+(B8*$H$3*$B$3)^2)^0.5</f>
        <v>37.6660234511067</v>
      </c>
      <c r="E8" s="61">
        <f>20*LOG(D8)</f>
        <v>31.51899544924673</v>
      </c>
      <c r="F8" s="61">
        <f>-180/PI()*(ATAN(B8*$L$3*$F$3/4)-ATAN(B8*$H$3*$B$3/4)+ATAN((B8*$J$3*(2*$B$3+$D$3))/(1-C8*$H$3*$J$3*$B$3^2))-ATAN((B8*$J$3*($D$3+2*$F$3))/(1-C8*$J$3*$L$3*$F$3^2)))</f>
        <v>3.279214665453757</v>
      </c>
      <c r="G8" s="62">
        <f>(A8/$C$5)^2/((1-(A8/$C$5)^2)^2+(2*$E$5*A8/$C$5)^2)^0.5</f>
        <v>6.640893436153497E-05</v>
      </c>
      <c r="H8" s="61">
        <f>20*LOG(G8)</f>
        <v>-83.55546977321384</v>
      </c>
      <c r="I8" s="61">
        <f>180/PI()*ATAN((2*$E$5*A8/$C$5)/(1-(A8/$C$5)^2))</f>
        <v>0.30605191509869134</v>
      </c>
      <c r="J8" s="62">
        <f>D8*G8</f>
        <v>0.002501360479024582</v>
      </c>
      <c r="K8" s="61">
        <f>20*LOG(J8)</f>
        <v>-52.03647432396713</v>
      </c>
      <c r="L8" s="63">
        <f>F8+I8</f>
        <v>3.5852665805524486</v>
      </c>
      <c r="N8" s="44"/>
    </row>
    <row r="9" spans="1:12" ht="12.75">
      <c r="A9" s="64">
        <f>+A8*10^0.025</f>
        <v>1.0592537251772889</v>
      </c>
      <c r="B9" s="49">
        <f aca="true" t="shared" si="0" ref="B9:B72">+A9*2*PI()</f>
        <v>6.655487442609185</v>
      </c>
      <c r="C9" s="49">
        <f aca="true" t="shared" si="1" ref="C9:C72">+B9*B9</f>
        <v>44.29551309872855</v>
      </c>
      <c r="D9" s="54">
        <f aca="true" t="shared" si="2" ref="D9:D72">($F$3/$B$3)*((1-C9*$H$3*$J$3*$B$3^2)^2+(B9*$J$3*($D$3+2*$B$3))^2)^0.5/((1-C9*$J$3*$L$3*$F$3^2)^2+(B9*$J$3*($D$3+2*$F$3))^2)^0.5*(4+(B9*$F$3*$L$3)^2)^0.5/(4+(B9*$H$3*$B$3)^2)^0.5</f>
        <v>37.668269666902574</v>
      </c>
      <c r="E9" s="54">
        <f aca="true" t="shared" si="3" ref="E9:E72">20*LOG(D9)</f>
        <v>31.51951341740451</v>
      </c>
      <c r="F9" s="54">
        <f aca="true" t="shared" si="4" ref="F9:F72">-180/PI()*(ATAN(B9*$L$3*$F$3/4)-ATAN(B9*$H$3*$B$3/4)+ATAN((B9*$J$3*(2*$B$3+$D$3))/(1-C9*$H$3*$J$3*$B$3^2))-ATAN((B9*$J$3*($D$3+2*$F$3))/(1-C9*$J$3*$L$3*$F$3^2)))</f>
        <v>3.4740720745720446</v>
      </c>
      <c r="G9" s="55">
        <f aca="true" t="shared" si="5" ref="G9:G72">(A9/$C$5)^2/((1-(A9/$C$5)^2)^2+(2*$E$5*A9/$C$5)^2)^0.5</f>
        <v>7.451252395055317E-05</v>
      </c>
      <c r="H9" s="54">
        <f aca="true" t="shared" si="6" ref="H9:H72">20*LOG(G9)</f>
        <v>-82.55541451134422</v>
      </c>
      <c r="I9" s="54">
        <f aca="true" t="shared" si="7" ref="I9:I72">180/PI()*ATAN((2*$E$5*A9/$C$5)/(1-(A9/$C$5)^2))</f>
        <v>0.3241888818681358</v>
      </c>
      <c r="J9" s="55">
        <f aca="true" t="shared" si="8" ref="J9:J72">D9*G9</f>
        <v>0.0028067578457309735</v>
      </c>
      <c r="K9" s="54">
        <f aca="true" t="shared" si="9" ref="K9:K72">20*LOG(J9)</f>
        <v>-51.035901093939714</v>
      </c>
      <c r="L9" s="65">
        <f aca="true" t="shared" si="10" ref="L9:L72">F9+I9</f>
        <v>3.7982609564401804</v>
      </c>
    </row>
    <row r="10" spans="1:12" ht="12.75">
      <c r="A10" s="64">
        <f aca="true" t="shared" si="11" ref="A10:A73">+A9*10^0.025</f>
        <v>1.1220184543019633</v>
      </c>
      <c r="B10" s="49">
        <f t="shared" si="0"/>
        <v>7.049849866454446</v>
      </c>
      <c r="C10" s="49">
        <f t="shared" si="1"/>
        <v>49.70038313954777</v>
      </c>
      <c r="D10" s="54">
        <f t="shared" si="2"/>
        <v>37.67078633322432</v>
      </c>
      <c r="E10" s="54">
        <f t="shared" si="3"/>
        <v>31.520093713657083</v>
      </c>
      <c r="F10" s="54">
        <f t="shared" si="4"/>
        <v>3.680579444540807</v>
      </c>
      <c r="G10" s="55">
        <f t="shared" si="5"/>
        <v>8.360502376890542E-05</v>
      </c>
      <c r="H10" s="54">
        <f t="shared" si="6"/>
        <v>-81.55535250634854</v>
      </c>
      <c r="I10" s="54">
        <f t="shared" si="7"/>
        <v>0.3434009557770656</v>
      </c>
      <c r="J10" s="55">
        <f t="shared" si="8"/>
        <v>0.0031494669867825767</v>
      </c>
      <c r="K10" s="54">
        <f t="shared" si="9"/>
        <v>-50.035258792691444</v>
      </c>
      <c r="L10" s="65">
        <f t="shared" si="10"/>
        <v>4.023980400317873</v>
      </c>
    </row>
    <row r="11" spans="1:12" ht="12.75">
      <c r="A11" s="64">
        <f t="shared" si="11"/>
        <v>1.1885022274370183</v>
      </c>
      <c r="B11" s="49">
        <f t="shared" si="0"/>
        <v>7.467579732982484</v>
      </c>
      <c r="C11" s="49">
        <f t="shared" si="1"/>
        <v>55.76474706845075</v>
      </c>
      <c r="D11" s="54">
        <f t="shared" si="2"/>
        <v>37.67360550717588</v>
      </c>
      <c r="E11" s="54">
        <f t="shared" si="3"/>
        <v>31.520743716483494</v>
      </c>
      <c r="F11" s="54">
        <f t="shared" si="4"/>
        <v>3.899446647731078</v>
      </c>
      <c r="G11" s="55">
        <f t="shared" si="5"/>
        <v>9.380713090047918E-05</v>
      </c>
      <c r="H11" s="54">
        <f t="shared" si="6"/>
        <v>-80.55528293539999</v>
      </c>
      <c r="I11" s="54">
        <f t="shared" si="7"/>
        <v>0.36375192091988223</v>
      </c>
      <c r="J11" s="55">
        <f t="shared" si="8"/>
        <v>0.003534052843304661</v>
      </c>
      <c r="K11" s="54">
        <f t="shared" si="9"/>
        <v>-49.0345392189165</v>
      </c>
      <c r="L11" s="65">
        <f t="shared" si="10"/>
        <v>4.26319856865096</v>
      </c>
    </row>
    <row r="12" spans="1:12" ht="12.75">
      <c r="A12" s="64">
        <f t="shared" si="11"/>
        <v>1.258925411794167</v>
      </c>
      <c r="B12" s="49">
        <f t="shared" si="0"/>
        <v>7.910061650220121</v>
      </c>
      <c r="C12" s="49">
        <f t="shared" si="1"/>
        <v>62.56907531028307</v>
      </c>
      <c r="D12" s="54">
        <f t="shared" si="2"/>
        <v>37.67676291199868</v>
      </c>
      <c r="E12" s="54">
        <f t="shared" si="3"/>
        <v>31.521471645767054</v>
      </c>
      <c r="F12" s="54">
        <f t="shared" si="4"/>
        <v>4.131429300080285</v>
      </c>
      <c r="G12" s="55">
        <f t="shared" si="5"/>
        <v>0.00010525427793199202</v>
      </c>
      <c r="H12" s="54">
        <f t="shared" si="6"/>
        <v>-79.5552048752612</v>
      </c>
      <c r="I12" s="54">
        <f t="shared" si="7"/>
        <v>0.3853093559183758</v>
      </c>
      <c r="J12" s="55">
        <f t="shared" si="8"/>
        <v>0.003965640475117277</v>
      </c>
      <c r="K12" s="54">
        <f t="shared" si="9"/>
        <v>-48.033733229494146</v>
      </c>
      <c r="L12" s="65">
        <f t="shared" si="10"/>
        <v>4.516738655998661</v>
      </c>
    </row>
    <row r="13" spans="1:12" ht="12.75">
      <c r="A13" s="64">
        <f t="shared" si="11"/>
        <v>1.333521432163324</v>
      </c>
      <c r="B13" s="49">
        <f t="shared" si="0"/>
        <v>8.378762269377676</v>
      </c>
      <c r="C13" s="49">
        <f t="shared" si="1"/>
        <v>70.20365716674694</v>
      </c>
      <c r="D13" s="54">
        <f t="shared" si="2"/>
        <v>37.68029832033198</v>
      </c>
      <c r="E13" s="54">
        <f t="shared" si="3"/>
        <v>31.52228665012441</v>
      </c>
      <c r="F13" s="54">
        <f t="shared" si="4"/>
        <v>4.377332162779722</v>
      </c>
      <c r="G13" s="55">
        <f t="shared" si="5"/>
        <v>0.00011809843308793088</v>
      </c>
      <c r="H13" s="54">
        <f t="shared" si="6"/>
        <v>-78.55511729002939</v>
      </c>
      <c r="I13" s="54">
        <f t="shared" si="7"/>
        <v>0.40814486160584357</v>
      </c>
      <c r="J13" s="55">
        <f t="shared" si="8"/>
        <v>0.004449984189917</v>
      </c>
      <c r="K13" s="54">
        <f t="shared" si="9"/>
        <v>-47.03283063990497</v>
      </c>
      <c r="L13" s="65">
        <f t="shared" si="10"/>
        <v>4.785477024385566</v>
      </c>
    </row>
    <row r="14" spans="1:12" ht="12.75">
      <c r="A14" s="64">
        <f t="shared" si="11"/>
        <v>1.4125375446227542</v>
      </c>
      <c r="B14" s="49">
        <f t="shared" si="0"/>
        <v>8.875235146213218</v>
      </c>
      <c r="C14" s="49">
        <f t="shared" si="1"/>
        <v>78.76979890057835</v>
      </c>
      <c r="D14" s="54">
        <f t="shared" si="2"/>
        <v>37.68425596742995</v>
      </c>
      <c r="E14" s="54">
        <f t="shared" si="3"/>
        <v>31.52319890088409</v>
      </c>
      <c r="F14" s="54">
        <f t="shared" si="4"/>
        <v>4.638012874896955</v>
      </c>
      <c r="G14" s="55">
        <f t="shared" si="5"/>
        <v>0.00013251012056727588</v>
      </c>
      <c r="H14" s="54">
        <f t="shared" si="6"/>
        <v>-77.55501901738576</v>
      </c>
      <c r="I14" s="54">
        <f t="shared" si="7"/>
        <v>0.4323343027388896</v>
      </c>
      <c r="J14" s="55">
        <f t="shared" si="8"/>
        <v>0.004993545301732228</v>
      </c>
      <c r="K14" s="54">
        <f t="shared" si="9"/>
        <v>-46.03182011650166</v>
      </c>
      <c r="L14" s="65">
        <f t="shared" si="10"/>
        <v>5.070347177635845</v>
      </c>
    </row>
    <row r="15" spans="1:12" ht="12.75">
      <c r="A15" s="64">
        <f t="shared" si="11"/>
        <v>1.4962356560944332</v>
      </c>
      <c r="B15" s="49">
        <f t="shared" si="0"/>
        <v>9.401125890450752</v>
      </c>
      <c r="C15" s="49">
        <f t="shared" si="1"/>
        <v>88.38116800810344</v>
      </c>
      <c r="D15" s="54">
        <f t="shared" si="2"/>
        <v>37.688684993550275</v>
      </c>
      <c r="E15" s="54">
        <f t="shared" si="3"/>
        <v>31.524219692474258</v>
      </c>
      <c r="F15" s="54">
        <f t="shared" si="4"/>
        <v>4.914386060604511</v>
      </c>
      <c r="G15" s="55">
        <f t="shared" si="5"/>
        <v>0.00014868068809371034</v>
      </c>
      <c r="H15" s="54">
        <f t="shared" si="6"/>
        <v>-76.554908753166</v>
      </c>
      <c r="I15" s="54">
        <f t="shared" si="7"/>
        <v>0.45795806466937267</v>
      </c>
      <c r="J15" s="55">
        <f t="shared" si="8"/>
        <v>0.00560357961818815</v>
      </c>
      <c r="K15" s="54">
        <f t="shared" si="9"/>
        <v>-45.03068906069175</v>
      </c>
      <c r="L15" s="65">
        <f t="shared" si="10"/>
        <v>5.372344125273884</v>
      </c>
    </row>
    <row r="16" spans="1:12" ht="12.75">
      <c r="A16" s="64">
        <f t="shared" si="11"/>
        <v>1.5848931924611134</v>
      </c>
      <c r="B16" s="49">
        <f t="shared" si="0"/>
        <v>9.958177620320615</v>
      </c>
      <c r="C16" s="49">
        <f t="shared" si="1"/>
        <v>99.16530151785436</v>
      </c>
      <c r="D16" s="54">
        <f t="shared" si="2"/>
        <v>37.69363991344727</v>
      </c>
      <c r="E16" s="54">
        <f t="shared" si="3"/>
        <v>31.525361548672137</v>
      </c>
      <c r="F16" s="54">
        <f t="shared" si="4"/>
        <v>5.207427861692863</v>
      </c>
      <c r="G16" s="55">
        <f t="shared" si="5"/>
        <v>0.00016682485202400144</v>
      </c>
      <c r="H16" s="54">
        <f t="shared" si="6"/>
        <v>-75.55478503404711</v>
      </c>
      <c r="I16" s="54">
        <f t="shared" si="7"/>
        <v>0.48510132598335676</v>
      </c>
      <c r="J16" s="55">
        <f t="shared" si="8"/>
        <v>0.006288235900806836</v>
      </c>
      <c r="K16" s="54">
        <f t="shared" si="9"/>
        <v>-44.02942348537499</v>
      </c>
      <c r="L16" s="65">
        <f t="shared" si="10"/>
        <v>5.69252918767622</v>
      </c>
    </row>
    <row r="17" spans="1:12" ht="12.75">
      <c r="A17" s="64">
        <f t="shared" si="11"/>
        <v>1.6788040181225603</v>
      </c>
      <c r="B17" s="49">
        <f t="shared" si="0"/>
        <v>10.548236740301723</v>
      </c>
      <c r="C17" s="49">
        <f t="shared" si="1"/>
        <v>111.26529832945113</v>
      </c>
      <c r="D17" s="54">
        <f t="shared" si="2"/>
        <v>37.699181109143375</v>
      </c>
      <c r="E17" s="54">
        <f t="shared" si="3"/>
        <v>31.526638333748306</v>
      </c>
      <c r="F17" s="54">
        <f t="shared" si="4"/>
        <v>5.5181809542573905</v>
      </c>
      <c r="G17" s="55">
        <f t="shared" si="5"/>
        <v>0.00018718355410851555</v>
      </c>
      <c r="H17" s="54">
        <f t="shared" si="6"/>
        <v>-74.55464621812015</v>
      </c>
      <c r="I17" s="54">
        <f t="shared" si="7"/>
        <v>0.513854348196338</v>
      </c>
      <c r="J17" s="55">
        <f t="shared" si="8"/>
        <v>0.007056666706990066</v>
      </c>
      <c r="K17" s="54">
        <f t="shared" si="9"/>
        <v>-43.02800788437186</v>
      </c>
      <c r="L17" s="65">
        <f t="shared" si="10"/>
        <v>6.032035302453728</v>
      </c>
    </row>
    <row r="18" spans="1:12" ht="12.75">
      <c r="A18" s="64">
        <f t="shared" si="11"/>
        <v>1.7782794100389228</v>
      </c>
      <c r="B18" s="49">
        <f t="shared" si="0"/>
        <v>11.173259061216543</v>
      </c>
      <c r="C18" s="49">
        <f t="shared" si="1"/>
        <v>124.84171804905758</v>
      </c>
      <c r="D18" s="54">
        <f t="shared" si="2"/>
        <v>37.705375339767954</v>
      </c>
      <c r="E18" s="54">
        <f t="shared" si="3"/>
        <v>31.528065366974218</v>
      </c>
      <c r="F18" s="54">
        <f t="shared" si="4"/>
        <v>5.847760118069419</v>
      </c>
      <c r="G18" s="55">
        <f t="shared" si="5"/>
        <v>0.00021002716821668732</v>
      </c>
      <c r="H18" s="54">
        <f t="shared" si="6"/>
        <v>-73.55449046309084</v>
      </c>
      <c r="I18" s="54">
        <f t="shared" si="7"/>
        <v>0.544312783685632</v>
      </c>
      <c r="J18" s="55">
        <f t="shared" si="8"/>
        <v>0.007919153209158779</v>
      </c>
      <c r="K18" s="54">
        <f t="shared" si="9"/>
        <v>-42.02642509611664</v>
      </c>
      <c r="L18" s="65">
        <f t="shared" si="10"/>
        <v>6.392072901755051</v>
      </c>
    </row>
    <row r="19" spans="1:12" ht="12.75">
      <c r="A19" s="64">
        <f t="shared" si="11"/>
        <v>1.8836490894898006</v>
      </c>
      <c r="B19" s="49">
        <f t="shared" si="0"/>
        <v>11.83531628296452</v>
      </c>
      <c r="C19" s="49">
        <f t="shared" si="1"/>
        <v>140.0747115178051</v>
      </c>
      <c r="D19" s="54">
        <f t="shared" si="2"/>
        <v>37.712296259052486</v>
      </c>
      <c r="E19" s="54">
        <f t="shared" si="3"/>
        <v>31.529659538207397</v>
      </c>
      <c r="F19" s="54">
        <f t="shared" si="4"/>
        <v>6.1973584384048355</v>
      </c>
      <c r="G19" s="55">
        <f t="shared" si="5"/>
        <v>0.00023565910008913667</v>
      </c>
      <c r="H19" s="54">
        <f t="shared" si="6"/>
        <v>-72.55431570181791</v>
      </c>
      <c r="I19" s="54">
        <f t="shared" si="7"/>
        <v>0.5765780031429708</v>
      </c>
      <c r="J19" s="55">
        <f t="shared" si="8"/>
        <v>0.008887245798703225</v>
      </c>
      <c r="K19" s="54">
        <f t="shared" si="9"/>
        <v>-41.024656163610516</v>
      </c>
      <c r="L19" s="65">
        <f t="shared" si="10"/>
        <v>6.773936441547806</v>
      </c>
    </row>
    <row r="20" spans="1:12" ht="12.75">
      <c r="A20" s="64">
        <f t="shared" si="11"/>
        <v>1.9952623149688797</v>
      </c>
      <c r="B20" s="49">
        <f t="shared" si="0"/>
        <v>12.536602861381592</v>
      </c>
      <c r="C20" s="49">
        <f t="shared" si="1"/>
        <v>157.16641130400112</v>
      </c>
      <c r="D20" s="54">
        <f t="shared" si="2"/>
        <v>37.72002492680826</v>
      </c>
      <c r="E20" s="54">
        <f t="shared" si="3"/>
        <v>31.5314394212696</v>
      </c>
      <c r="F20" s="54">
        <f t="shared" si="4"/>
        <v>6.568254233277565</v>
      </c>
      <c r="G20" s="55">
        <f t="shared" si="5"/>
        <v>0.00026441982852564236</v>
      </c>
      <c r="H20" s="54">
        <f t="shared" si="6"/>
        <v>-71.55411961486391</v>
      </c>
      <c r="I20" s="54">
        <f t="shared" si="7"/>
        <v>0.6107574439446931</v>
      </c>
      <c r="J20" s="55">
        <f t="shared" si="8"/>
        <v>0.009973922523129595</v>
      </c>
      <c r="K20" s="54">
        <f t="shared" si="9"/>
        <v>-40.022680193594304</v>
      </c>
      <c r="L20" s="65">
        <f t="shared" si="10"/>
        <v>7.179011677222258</v>
      </c>
    </row>
    <row r="21" spans="1:12" ht="12.75">
      <c r="A21" s="64">
        <f t="shared" si="11"/>
        <v>2.113489039836647</v>
      </c>
      <c r="B21" s="49">
        <f t="shared" si="0"/>
        <v>13.27944328198671</v>
      </c>
      <c r="C21" s="49">
        <f t="shared" si="1"/>
        <v>176.34361387950196</v>
      </c>
      <c r="D21" s="54">
        <f t="shared" si="2"/>
        <v>37.72865029506931</v>
      </c>
      <c r="E21" s="54">
        <f t="shared" si="3"/>
        <v>31.533425380516977</v>
      </c>
      <c r="F21" s="54">
        <f t="shared" si="4"/>
        <v>6.961818814411203</v>
      </c>
      <c r="G21" s="55">
        <f t="shared" si="5"/>
        <v>0.0002966914424423715</v>
      </c>
      <c r="H21" s="54">
        <f t="shared" si="6"/>
        <v>-70.5538995996931</v>
      </c>
      <c r="I21" s="54">
        <f t="shared" si="7"/>
        <v>0.6469649809652677</v>
      </c>
      <c r="J21" s="55">
        <f t="shared" si="8"/>
        <v>0.011193767677447918</v>
      </c>
      <c r="K21" s="54">
        <f t="shared" si="9"/>
        <v>-39.02047421917613</v>
      </c>
      <c r="L21" s="65">
        <f t="shared" si="10"/>
        <v>7.608783795376471</v>
      </c>
    </row>
    <row r="22" spans="1:12" ht="12.75">
      <c r="A22" s="64">
        <f t="shared" si="11"/>
        <v>2.2387211385683394</v>
      </c>
      <c r="B22" s="49">
        <f t="shared" si="0"/>
        <v>14.066299764724945</v>
      </c>
      <c r="C22" s="49">
        <f t="shared" si="1"/>
        <v>197.86078907110107</v>
      </c>
      <c r="D22" s="54">
        <f t="shared" si="2"/>
        <v>37.73826964214608</v>
      </c>
      <c r="E22" s="54">
        <f t="shared" si="3"/>
        <v>31.535639664275237</v>
      </c>
      <c r="F22" s="54">
        <f t="shared" si="4"/>
        <v>7.3795252082174905</v>
      </c>
      <c r="G22" s="55">
        <f t="shared" si="5"/>
        <v>0.00033290273502146626</v>
      </c>
      <c r="H22" s="54">
        <f t="shared" si="6"/>
        <v>-69.55365273610659</v>
      </c>
      <c r="I22" s="54">
        <f t="shared" si="7"/>
        <v>0.685321321504531</v>
      </c>
      <c r="J22" s="55">
        <f t="shared" si="8"/>
        <v>0.012563173178848001</v>
      </c>
      <c r="K22" s="54">
        <f t="shared" si="9"/>
        <v>-38.01801307183134</v>
      </c>
      <c r="L22" s="65">
        <f t="shared" si="10"/>
        <v>8.064846529722022</v>
      </c>
    </row>
    <row r="23" spans="1:12" ht="12.75">
      <c r="A23" s="64">
        <f t="shared" si="11"/>
        <v>2.371373705661655</v>
      </c>
      <c r="B23" s="49">
        <f t="shared" si="0"/>
        <v>14.89978042524532</v>
      </c>
      <c r="C23" s="49">
        <f t="shared" si="1"/>
        <v>222.0034567205236</v>
      </c>
      <c r="D23" s="54">
        <f t="shared" si="2"/>
        <v>37.7489889180704</v>
      </c>
      <c r="E23" s="54">
        <f t="shared" si="3"/>
        <v>31.53810647655801</v>
      </c>
      <c r="F23" s="54">
        <f t="shared" si="4"/>
        <v>7.822957983903622</v>
      </c>
      <c r="G23" s="55">
        <f t="shared" si="5"/>
        <v>0.00037353492383262733</v>
      </c>
      <c r="H23" s="54">
        <f t="shared" si="6"/>
        <v>-68.55337574745406</v>
      </c>
      <c r="I23" s="54">
        <f t="shared" si="7"/>
        <v>0.7259544261625123</v>
      </c>
      <c r="J23" s="55">
        <f t="shared" si="8"/>
        <v>0.01410056570027012</v>
      </c>
      <c r="K23" s="54">
        <f t="shared" si="9"/>
        <v>-37.01526927089604</v>
      </c>
      <c r="L23" s="65">
        <f t="shared" si="10"/>
        <v>8.548912410066135</v>
      </c>
    </row>
    <row r="24" spans="1:12" ht="12.75">
      <c r="A24" s="64">
        <f t="shared" si="11"/>
        <v>2.51188643150958</v>
      </c>
      <c r="B24" s="49">
        <f t="shared" si="0"/>
        <v>15.782647919764756</v>
      </c>
      <c r="C24" s="49">
        <f t="shared" si="1"/>
        <v>249.09197535925477</v>
      </c>
      <c r="D24" s="54">
        <f t="shared" si="2"/>
        <v>37.76092295212935</v>
      </c>
      <c r="E24" s="54">
        <f t="shared" si="3"/>
        <v>31.540852015549344</v>
      </c>
      <c r="F24" s="54">
        <f t="shared" si="4"/>
        <v>8.293824359995785</v>
      </c>
      <c r="G24" s="55">
        <f t="shared" si="5"/>
        <v>0.0004191280744454494</v>
      </c>
      <c r="H24" s="54">
        <f t="shared" si="6"/>
        <v>-67.55306495710576</v>
      </c>
      <c r="I24" s="54">
        <f t="shared" si="7"/>
        <v>0.7689999576811894</v>
      </c>
      <c r="J24" s="55">
        <f t="shared" si="8"/>
        <v>0.015826662926208948</v>
      </c>
      <c r="K24" s="54">
        <f t="shared" si="9"/>
        <v>-36.01221294155642</v>
      </c>
      <c r="L24" s="65">
        <f t="shared" si="10"/>
        <v>9.062824317676974</v>
      </c>
    </row>
    <row r="25" spans="1:12" ht="12.75">
      <c r="A25" s="64">
        <f t="shared" si="11"/>
        <v>2.6607250597988097</v>
      </c>
      <c r="B25" s="49">
        <f t="shared" si="0"/>
        <v>16.717828602172407</v>
      </c>
      <c r="C25" s="49">
        <f t="shared" si="1"/>
        <v>279.4857931716138</v>
      </c>
      <c r="D25" s="54">
        <f t="shared" si="2"/>
        <v>37.77419545648845</v>
      </c>
      <c r="E25" s="54">
        <f t="shared" si="3"/>
        <v>31.543904463515247</v>
      </c>
      <c r="F25" s="54">
        <f t="shared" si="4"/>
        <v>8.793966788447053</v>
      </c>
      <c r="G25" s="55">
        <f t="shared" si="5"/>
        <v>0.0004702883148054081</v>
      </c>
      <c r="H25" s="54">
        <f t="shared" si="6"/>
        <v>-66.55271623960434</v>
      </c>
      <c r="I25" s="54">
        <f t="shared" si="7"/>
        <v>0.8146017599836084</v>
      </c>
      <c r="J25" s="55">
        <f t="shared" si="8"/>
        <v>0.017764762724362056</v>
      </c>
      <c r="K25" s="54">
        <f t="shared" si="9"/>
        <v>-35.0088117760891</v>
      </c>
      <c r="L25" s="65">
        <f t="shared" si="10"/>
        <v>9.60856854843066</v>
      </c>
    </row>
    <row r="26" spans="1:12" ht="12.75">
      <c r="A26" s="64">
        <f t="shared" si="11"/>
        <v>2.8183829312644537</v>
      </c>
      <c r="B26" s="49">
        <f t="shared" si="0"/>
        <v>17.70842222372655</v>
      </c>
      <c r="C26" s="49">
        <f t="shared" si="1"/>
        <v>313.5882176537724</v>
      </c>
      <c r="D26" s="54">
        <f t="shared" si="2"/>
        <v>37.78893873813764</v>
      </c>
      <c r="E26" s="54">
        <f t="shared" si="3"/>
        <v>31.54729390785997</v>
      </c>
      <c r="F26" s="54">
        <f t="shared" si="4"/>
        <v>9.325377247482214</v>
      </c>
      <c r="G26" s="55">
        <f t="shared" si="5"/>
        <v>0.0005276959386674862</v>
      </c>
      <c r="H26" s="54">
        <f t="shared" si="6"/>
        <v>-65.55232496584496</v>
      </c>
      <c r="I26" s="54">
        <f t="shared" si="7"/>
        <v>0.8629123698818156</v>
      </c>
      <c r="J26" s="55">
        <f t="shared" si="8"/>
        <v>0.019941069498669674</v>
      </c>
      <c r="K26" s="54">
        <f t="shared" si="9"/>
        <v>-34.005031057984986</v>
      </c>
      <c r="L26" s="65">
        <f t="shared" si="10"/>
        <v>10.18828961736403</v>
      </c>
    </row>
    <row r="27" spans="1:12" ht="12.75">
      <c r="A27" s="64">
        <f t="shared" si="11"/>
        <v>2.9853826189179595</v>
      </c>
      <c r="B27" s="49">
        <f t="shared" si="0"/>
        <v>18.757712207494638</v>
      </c>
      <c r="C27" s="49">
        <f t="shared" si="1"/>
        <v>351.85176725919337</v>
      </c>
      <c r="D27" s="54">
        <f t="shared" si="2"/>
        <v>37.80529300305409</v>
      </c>
      <c r="E27" s="54">
        <f t="shared" si="3"/>
        <v>31.55105216663502</v>
      </c>
      <c r="F27" s="54">
        <f t="shared" si="4"/>
        <v>9.890213510747989</v>
      </c>
      <c r="G27" s="55">
        <f t="shared" si="5"/>
        <v>0.0005921145088439984</v>
      </c>
      <c r="H27" s="54">
        <f t="shared" si="6"/>
        <v>-64.55188594155246</v>
      </c>
      <c r="I27" s="54">
        <f t="shared" si="7"/>
        <v>0.9140935642011652</v>
      </c>
      <c r="J27" s="55">
        <f t="shared" si="8"/>
        <v>0.022385062498206824</v>
      </c>
      <c r="K27" s="54">
        <f t="shared" si="9"/>
        <v>-33.00083377491744</v>
      </c>
      <c r="L27" s="65">
        <f t="shared" si="10"/>
        <v>10.804307074949154</v>
      </c>
    </row>
    <row r="28" spans="1:12" ht="12.75">
      <c r="A28" s="64">
        <f t="shared" si="11"/>
        <v>3.162277660168379</v>
      </c>
      <c r="B28" s="49">
        <f t="shared" si="0"/>
        <v>19.8691765315922</v>
      </c>
      <c r="C28" s="49">
        <f t="shared" si="1"/>
        <v>394.78417604357423</v>
      </c>
      <c r="D28" s="54">
        <f t="shared" si="2"/>
        <v>37.823405099630136</v>
      </c>
      <c r="E28" s="54">
        <f t="shared" si="3"/>
        <v>31.555212483523395</v>
      </c>
      <c r="F28" s="54">
        <f t="shared" si="4"/>
        <v>10.490817701383493</v>
      </c>
      <c r="G28" s="55">
        <f t="shared" si="5"/>
        <v>0.0006644010851283435</v>
      </c>
      <c r="H28" s="54">
        <f t="shared" si="6"/>
        <v>-63.551393338233844</v>
      </c>
      <c r="I28" s="54">
        <f t="shared" si="7"/>
        <v>0.9683169453858007</v>
      </c>
      <c r="J28" s="55">
        <f t="shared" si="8"/>
        <v>0.025129911391443185</v>
      </c>
      <c r="K28" s="54">
        <f t="shared" si="9"/>
        <v>-31.996180854710452</v>
      </c>
      <c r="L28" s="65">
        <f t="shared" si="10"/>
        <v>11.459134646769295</v>
      </c>
    </row>
    <row r="29" spans="1:12" ht="12.75">
      <c r="A29" s="64">
        <f t="shared" si="11"/>
        <v>3.349654391578276</v>
      </c>
      <c r="B29" s="49">
        <f t="shared" si="0"/>
        <v>21.0464992572942</v>
      </c>
      <c r="C29" s="49">
        <f t="shared" si="1"/>
        <v>442.9551309872854</v>
      </c>
      <c r="D29" s="54">
        <f t="shared" si="2"/>
        <v>37.843426500555154</v>
      </c>
      <c r="E29" s="54">
        <f t="shared" si="3"/>
        <v>31.559809046620195</v>
      </c>
      <c r="F29" s="54">
        <f t="shared" si="4"/>
        <v>11.12973748526064</v>
      </c>
      <c r="G29" s="55">
        <f t="shared" si="5"/>
        <v>0.0007455177177363447</v>
      </c>
      <c r="H29" s="54">
        <f t="shared" si="6"/>
        <v>-62.550840615683434</v>
      </c>
      <c r="I29" s="54">
        <f t="shared" si="7"/>
        <v>1.0257645690157813</v>
      </c>
      <c r="J29" s="55">
        <f t="shared" si="8"/>
        <v>0.02821294495601698</v>
      </c>
      <c r="K29" s="54">
        <f t="shared" si="9"/>
        <v>-30.99103156906324</v>
      </c>
      <c r="L29" s="65">
        <f t="shared" si="10"/>
        <v>12.15550205427642</v>
      </c>
    </row>
    <row r="30" spans="1:12" ht="12.75">
      <c r="A30" s="64">
        <f t="shared" si="11"/>
        <v>3.548133892335754</v>
      </c>
      <c r="B30" s="49">
        <f t="shared" si="0"/>
        <v>22.293582740229926</v>
      </c>
      <c r="C30" s="49">
        <f t="shared" si="1"/>
        <v>497.0038313954777</v>
      </c>
      <c r="D30" s="54">
        <f t="shared" si="2"/>
        <v>37.86551026024731</v>
      </c>
      <c r="E30" s="54">
        <f t="shared" si="3"/>
        <v>31.56487627152459</v>
      </c>
      <c r="F30" s="54">
        <f t="shared" si="4"/>
        <v>11.80975030741602</v>
      </c>
      <c r="G30" s="55">
        <f t="shared" si="5"/>
        <v>0.0008365443652304072</v>
      </c>
      <c r="H30" s="54">
        <f t="shared" si="6"/>
        <v>-61.55022043500417</v>
      </c>
      <c r="I30" s="54">
        <f t="shared" si="7"/>
        <v>1.0866296170889311</v>
      </c>
      <c r="J30" s="55">
        <f t="shared" si="8"/>
        <v>0.03167617924478406</v>
      </c>
      <c r="K30" s="54">
        <f t="shared" si="9"/>
        <v>-29.98534416347958</v>
      </c>
      <c r="L30" s="65">
        <f t="shared" si="10"/>
        <v>12.896379924504952</v>
      </c>
    </row>
    <row r="31" spans="1:12" ht="12.75">
      <c r="A31" s="64">
        <f t="shared" si="11"/>
        <v>3.758374042884441</v>
      </c>
      <c r="B31" s="49">
        <f t="shared" si="0"/>
        <v>23.61456056513666</v>
      </c>
      <c r="C31" s="49">
        <f t="shared" si="1"/>
        <v>557.6474706845074</v>
      </c>
      <c r="D31" s="54">
        <f t="shared" si="2"/>
        <v>37.889806604462635</v>
      </c>
      <c r="E31" s="54">
        <f t="shared" si="3"/>
        <v>31.570447771465</v>
      </c>
      <c r="F31" s="54">
        <f t="shared" si="4"/>
        <v>12.533891128481885</v>
      </c>
      <c r="G31" s="55">
        <f t="shared" si="5"/>
        <v>0.0009386934164710675</v>
      </c>
      <c r="H31" s="54">
        <f t="shared" si="6"/>
        <v>-60.549524560980814</v>
      </c>
      <c r="I31" s="54">
        <f t="shared" si="7"/>
        <v>1.1511171214104134</v>
      </c>
      <c r="J31" s="55">
        <f t="shared" si="8"/>
        <v>0.03556691201097105</v>
      </c>
      <c r="K31" s="54">
        <f t="shared" si="9"/>
        <v>-28.979076789515815</v>
      </c>
      <c r="L31" s="65">
        <f t="shared" si="10"/>
        <v>13.685008249892299</v>
      </c>
    </row>
    <row r="32" spans="1:12" ht="12.75">
      <c r="A32" s="64">
        <f t="shared" si="11"/>
        <v>3.9810717055349722</v>
      </c>
      <c r="B32" s="49">
        <f t="shared" si="0"/>
        <v>25.013811247045712</v>
      </c>
      <c r="C32" s="49">
        <f t="shared" si="1"/>
        <v>625.6907531028306</v>
      </c>
      <c r="D32" s="54">
        <f t="shared" si="2"/>
        <v>37.91645670458638</v>
      </c>
      <c r="E32" s="54">
        <f t="shared" si="3"/>
        <v>31.57655491427748</v>
      </c>
      <c r="F32" s="54">
        <f t="shared" si="4"/>
        <v>13.305484171540082</v>
      </c>
      <c r="G32" s="55">
        <f t="shared" si="5"/>
        <v>0.001053326019539132</v>
      </c>
      <c r="H32" s="54">
        <f t="shared" si="6"/>
        <v>-59.54874375249652</v>
      </c>
      <c r="I32" s="54">
        <f t="shared" si="7"/>
        <v>1.219444742002347</v>
      </c>
      <c r="J32" s="55">
        <f t="shared" si="8"/>
        <v>0.03993839041566981</v>
      </c>
      <c r="K32" s="54">
        <f t="shared" si="9"/>
        <v>-27.972188838219036</v>
      </c>
      <c r="L32" s="65">
        <f t="shared" si="10"/>
        <v>14.524928913542428</v>
      </c>
    </row>
    <row r="33" spans="1:12" ht="12.75">
      <c r="A33" s="64">
        <f t="shared" si="11"/>
        <v>4.216965034285822</v>
      </c>
      <c r="B33" s="49">
        <f t="shared" si="0"/>
        <v>26.495972744314738</v>
      </c>
      <c r="C33" s="49">
        <f t="shared" si="1"/>
        <v>702.0365716674695</v>
      </c>
      <c r="D33" s="54">
        <f t="shared" si="2"/>
        <v>37.94558405464701</v>
      </c>
      <c r="E33" s="54">
        <f t="shared" si="3"/>
        <v>31.58322483662537</v>
      </c>
      <c r="F33" s="54">
        <f t="shared" si="4"/>
        <v>14.128179240434735</v>
      </c>
      <c r="G33" s="55">
        <f t="shared" si="5"/>
        <v>0.0011819704472141698</v>
      </c>
      <c r="H33" s="54">
        <f t="shared" si="6"/>
        <v>-58.5478676395227</v>
      </c>
      <c r="I33" s="54">
        <f t="shared" si="7"/>
        <v>1.2918436061092413</v>
      </c>
      <c r="J33" s="55">
        <f t="shared" si="8"/>
        <v>0.044850558954874</v>
      </c>
      <c r="K33" s="54">
        <f t="shared" si="9"/>
        <v>-26.964642802897338</v>
      </c>
      <c r="L33" s="65">
        <f t="shared" si="10"/>
        <v>15.420022846543976</v>
      </c>
    </row>
    <row r="34" spans="1:12" ht="12.75">
      <c r="A34" s="64">
        <f t="shared" si="11"/>
        <v>4.466835921509631</v>
      </c>
      <c r="B34" s="49">
        <f t="shared" si="0"/>
        <v>28.0659578316113</v>
      </c>
      <c r="C34" s="49">
        <f t="shared" si="1"/>
        <v>787.6979890057837</v>
      </c>
      <c r="D34" s="54">
        <f t="shared" si="2"/>
        <v>37.97728269591764</v>
      </c>
      <c r="E34" s="54">
        <f t="shared" si="3"/>
        <v>31.5904777481008</v>
      </c>
      <c r="F34" s="54">
        <f t="shared" si="4"/>
        <v>15.005993211832067</v>
      </c>
      <c r="G34" s="55">
        <f t="shared" si="5"/>
        <v>0.0013263427589792858</v>
      </c>
      <c r="H34" s="54">
        <f t="shared" si="6"/>
        <v>-57.54688458502949</v>
      </c>
      <c r="I34" s="54">
        <f t="shared" si="7"/>
        <v>1.3685592141499316</v>
      </c>
      <c r="J34" s="55">
        <f t="shared" si="8"/>
        <v>0.05037089390943969</v>
      </c>
      <c r="K34" s="54">
        <f t="shared" si="9"/>
        <v>-25.95640683692869</v>
      </c>
      <c r="L34" s="65">
        <f t="shared" si="10"/>
        <v>16.374552425982</v>
      </c>
    </row>
    <row r="35" spans="1:12" ht="12.75">
      <c r="A35" s="64">
        <f t="shared" si="11"/>
        <v>4.7315125896148045</v>
      </c>
      <c r="B35" s="49">
        <f t="shared" si="0"/>
        <v>29.728970383802974</v>
      </c>
      <c r="C35" s="49">
        <f t="shared" si="1"/>
        <v>883.8116800810343</v>
      </c>
      <c r="D35" s="54">
        <f t="shared" si="2"/>
        <v>38.01160131179918</v>
      </c>
      <c r="E35" s="54">
        <f t="shared" si="3"/>
        <v>31.598323309573043</v>
      </c>
      <c r="F35" s="54">
        <f t="shared" si="4"/>
        <v>15.943357325046403</v>
      </c>
      <c r="G35" s="55">
        <f t="shared" si="5"/>
        <v>0.001488370054233138</v>
      </c>
      <c r="H35" s="54">
        <f t="shared" si="6"/>
        <v>-56.54578152995895</v>
      </c>
      <c r="I35" s="54">
        <f t="shared" si="7"/>
        <v>1.4498524198740899</v>
      </c>
      <c r="J35" s="55">
        <f t="shared" si="8"/>
        <v>0.05657532910593097</v>
      </c>
      <c r="K35" s="54">
        <f t="shared" si="9"/>
        <v>-24.94745822038591</v>
      </c>
      <c r="L35" s="65">
        <f t="shared" si="10"/>
        <v>17.393209744920494</v>
      </c>
    </row>
    <row r="36" spans="1:12" ht="12.75">
      <c r="A36" s="64">
        <f t="shared" si="11"/>
        <v>5.011872336272723</v>
      </c>
      <c r="B36" s="49">
        <f t="shared" si="0"/>
        <v>31.490522624728598</v>
      </c>
      <c r="C36" s="49">
        <f t="shared" si="1"/>
        <v>991.6530151785437</v>
      </c>
      <c r="D36" s="54">
        <f t="shared" si="2"/>
        <v>38.04852193218913</v>
      </c>
      <c r="E36" s="54">
        <f t="shared" si="3"/>
        <v>31.606755808643147</v>
      </c>
      <c r="F36" s="54">
        <f t="shared" si="4"/>
        <v>16.945170880012107</v>
      </c>
      <c r="G36" s="55">
        <f t="shared" si="5"/>
        <v>0.0016702166511187641</v>
      </c>
      <c r="H36" s="54">
        <f t="shared" si="6"/>
        <v>-55.54454381917198</v>
      </c>
      <c r="I36" s="54">
        <f t="shared" si="7"/>
        <v>1.5360004930461912</v>
      </c>
      <c r="J36" s="55">
        <f t="shared" si="8"/>
        <v>0.06354927488159978</v>
      </c>
      <c r="K36" s="54">
        <f t="shared" si="9"/>
        <v>-23.937788010528834</v>
      </c>
      <c r="L36" s="65">
        <f t="shared" si="10"/>
        <v>18.4811713730583</v>
      </c>
    </row>
    <row r="37" spans="1:12" ht="12.75">
      <c r="A37" s="64">
        <f t="shared" si="11"/>
        <v>5.3088444423098835</v>
      </c>
      <c r="B37" s="49">
        <f t="shared" si="0"/>
        <v>33.35645339802346</v>
      </c>
      <c r="C37" s="49">
        <f t="shared" si="1"/>
        <v>1112.652983294511</v>
      </c>
      <c r="D37" s="54">
        <f t="shared" si="2"/>
        <v>38.08793162757929</v>
      </c>
      <c r="E37" s="54">
        <f t="shared" si="3"/>
        <v>31.615747777125932</v>
      </c>
      <c r="F37" s="54">
        <f t="shared" si="4"/>
        <v>18.01686188051676</v>
      </c>
      <c r="G37" s="55">
        <f t="shared" si="5"/>
        <v>0.001874313570942963</v>
      </c>
      <c r="H37" s="54">
        <f t="shared" si="6"/>
        <v>-54.54315500601918</v>
      </c>
      <c r="I37" s="54">
        <f t="shared" si="7"/>
        <v>1.6272982742322613</v>
      </c>
      <c r="J37" s="55">
        <f t="shared" si="8"/>
        <v>0.07138872713871955</v>
      </c>
      <c r="K37" s="54">
        <f t="shared" si="9"/>
        <v>-22.927407228893244</v>
      </c>
      <c r="L37" s="65">
        <f t="shared" si="10"/>
        <v>19.64416015474902</v>
      </c>
    </row>
    <row r="38" spans="1:12" ht="12.75">
      <c r="A38" s="64">
        <f t="shared" si="11"/>
        <v>5.623413251903491</v>
      </c>
      <c r="B38" s="49">
        <f t="shared" si="0"/>
        <v>35.332947520558996</v>
      </c>
      <c r="C38" s="49">
        <f t="shared" si="1"/>
        <v>1248.4171804905761</v>
      </c>
      <c r="D38" s="54">
        <f t="shared" si="2"/>
        <v>38.12958512355723</v>
      </c>
      <c r="E38" s="54">
        <f t="shared" si="3"/>
        <v>31.62524159745873</v>
      </c>
      <c r="F38" s="54">
        <f t="shared" si="4"/>
        <v>19.164454990372597</v>
      </c>
      <c r="G38" s="55">
        <f t="shared" si="5"/>
        <v>0.002103391760532371</v>
      </c>
      <c r="H38" s="54">
        <f t="shared" si="6"/>
        <v>-53.541596632892094</v>
      </c>
      <c r="I38" s="54">
        <f t="shared" si="7"/>
        <v>1.724059432740875</v>
      </c>
      <c r="J38" s="55">
        <f t="shared" si="8"/>
        <v>0.08020145518140794</v>
      </c>
      <c r="K38" s="54">
        <f t="shared" si="9"/>
        <v>-21.91635503543337</v>
      </c>
      <c r="L38" s="65">
        <f t="shared" si="10"/>
        <v>20.888514423113474</v>
      </c>
    </row>
    <row r="39" spans="1:12" ht="12.75">
      <c r="A39" s="64">
        <f t="shared" si="11"/>
        <v>5.9566214352901055</v>
      </c>
      <c r="B39" s="49">
        <f t="shared" si="0"/>
        <v>37.42655628264577</v>
      </c>
      <c r="C39" s="49">
        <f t="shared" si="1"/>
        <v>1400.7471151780514</v>
      </c>
      <c r="D39" s="54">
        <f t="shared" si="2"/>
        <v>38.173055712179774</v>
      </c>
      <c r="E39" s="54">
        <f t="shared" si="3"/>
        <v>31.635138522964642</v>
      </c>
      <c r="F39" s="54">
        <f t="shared" si="4"/>
        <v>20.39464685028645</v>
      </c>
      <c r="G39" s="55">
        <f t="shared" si="5"/>
        <v>0.0023605195452134353</v>
      </c>
      <c r="H39" s="54">
        <f t="shared" si="6"/>
        <v>-52.539847984779925</v>
      </c>
      <c r="I39" s="54">
        <f t="shared" si="7"/>
        <v>1.826617840513491</v>
      </c>
      <c r="J39" s="55">
        <f t="shared" si="8"/>
        <v>0.09010824410912173</v>
      </c>
      <c r="K39" s="54">
        <f t="shared" si="9"/>
        <v>-20.904709461815276</v>
      </c>
      <c r="L39" s="65">
        <f t="shared" si="10"/>
        <v>22.22126469079994</v>
      </c>
    </row>
    <row r="40" spans="1:12" ht="12.75">
      <c r="A40" s="64">
        <f t="shared" si="11"/>
        <v>6.309573444801933</v>
      </c>
      <c r="B40" s="49">
        <f t="shared" si="0"/>
        <v>39.644219162949994</v>
      </c>
      <c r="C40" s="49">
        <f t="shared" si="1"/>
        <v>1571.6641130400117</v>
      </c>
      <c r="D40" s="54">
        <f t="shared" si="2"/>
        <v>38.2176711692642</v>
      </c>
      <c r="E40" s="54">
        <f t="shared" si="3"/>
        <v>31.645284387424105</v>
      </c>
      <c r="F40" s="54">
        <f t="shared" si="4"/>
        <v>21.714888253240296</v>
      </c>
      <c r="G40" s="55">
        <f t="shared" si="5"/>
        <v>0.002649144874803647</v>
      </c>
      <c r="H40" s="54">
        <f t="shared" si="6"/>
        <v>-51.537885812482415</v>
      </c>
      <c r="I40" s="54">
        <f t="shared" si="7"/>
        <v>1.9353290768228173</v>
      </c>
      <c r="J40" s="55">
        <f t="shared" si="8"/>
        <v>0.10124414770498737</v>
      </c>
      <c r="K40" s="54">
        <f t="shared" si="9"/>
        <v>-19.892601425058302</v>
      </c>
      <c r="L40" s="65">
        <f t="shared" si="10"/>
        <v>23.650217330063114</v>
      </c>
    </row>
    <row r="41" spans="1:12" ht="12.75">
      <c r="A41" s="64">
        <f t="shared" si="11"/>
        <v>6.683439175686147</v>
      </c>
      <c r="B41" s="49">
        <f t="shared" si="0"/>
        <v>41.99328683009965</v>
      </c>
      <c r="C41" s="49">
        <f t="shared" si="1"/>
        <v>1763.4361387950207</v>
      </c>
      <c r="D41" s="54">
        <f t="shared" si="2"/>
        <v>38.26243061115492</v>
      </c>
      <c r="E41" s="54">
        <f t="shared" si="3"/>
        <v>31.65545110027778</v>
      </c>
      <c r="F41" s="54">
        <f t="shared" si="4"/>
        <v>23.1334717814976</v>
      </c>
      <c r="G41" s="55">
        <f t="shared" si="5"/>
        <v>0.0029731430057326363</v>
      </c>
      <c r="H41" s="54">
        <f t="shared" si="6"/>
        <v>-50.53568402170748</v>
      </c>
      <c r="I41" s="54">
        <f t="shared" si="7"/>
        <v>2.050572081085344</v>
      </c>
      <c r="J41" s="55">
        <f t="shared" si="8"/>
        <v>0.11375967795388557</v>
      </c>
      <c r="K41" s="54">
        <f t="shared" si="9"/>
        <v>-18.88023292142971</v>
      </c>
      <c r="L41" s="65">
        <f t="shared" si="10"/>
        <v>25.184043862582946</v>
      </c>
    </row>
    <row r="42" spans="1:12" ht="12.75">
      <c r="A42" s="64">
        <f t="shared" si="11"/>
        <v>7.07945784384138</v>
      </c>
      <c r="B42" s="49">
        <f t="shared" si="0"/>
        <v>44.48154550722143</v>
      </c>
      <c r="C42" s="49">
        <f t="shared" si="1"/>
        <v>1978.6078907110114</v>
      </c>
      <c r="D42" s="54">
        <f t="shared" si="2"/>
        <v>38.30589737475284</v>
      </c>
      <c r="E42" s="54">
        <f t="shared" si="3"/>
        <v>31.66531281626463</v>
      </c>
      <c r="F42" s="54">
        <f t="shared" si="4"/>
        <v>24.65962210661912</v>
      </c>
      <c r="G42" s="55">
        <f t="shared" si="5"/>
        <v>0.003336870356192842</v>
      </c>
      <c r="H42" s="54">
        <f t="shared" si="6"/>
        <v>-49.53321332380435</v>
      </c>
      <c r="I42" s="54">
        <f t="shared" si="7"/>
        <v>2.1727509740025863</v>
      </c>
      <c r="J42" s="55">
        <f t="shared" si="8"/>
        <v>0.12782181341717797</v>
      </c>
      <c r="K42" s="54">
        <f t="shared" si="9"/>
        <v>-17.86790050753972</v>
      </c>
      <c r="L42" s="65">
        <f t="shared" si="10"/>
        <v>26.832373080621707</v>
      </c>
    </row>
    <row r="43" spans="1:12" ht="12.75">
      <c r="A43" s="64">
        <f t="shared" si="11"/>
        <v>7.49894209332456</v>
      </c>
      <c r="B43" s="49">
        <f t="shared" si="0"/>
        <v>47.1172427801674</v>
      </c>
      <c r="C43" s="49">
        <f t="shared" si="1"/>
        <v>2220.034567205237</v>
      </c>
      <c r="D43" s="54">
        <f t="shared" si="2"/>
        <v>38.34606216856438</v>
      </c>
      <c r="E43" s="54">
        <f t="shared" si="3"/>
        <v>31.674415440656492</v>
      </c>
      <c r="F43" s="54">
        <f t="shared" si="4"/>
        <v>26.303584021217485</v>
      </c>
      <c r="G43" s="55">
        <f t="shared" si="5"/>
        <v>0.0037452253804973364</v>
      </c>
      <c r="H43" s="54">
        <f t="shared" si="6"/>
        <v>-48.53044084334315</v>
      </c>
      <c r="I43" s="54">
        <f t="shared" si="7"/>
        <v>2.3022970707089323</v>
      </c>
      <c r="J43" s="55">
        <f t="shared" si="8"/>
        <v>0.14361464527583603</v>
      </c>
      <c r="K43" s="54">
        <f t="shared" si="9"/>
        <v>-16.856025402686665</v>
      </c>
      <c r="L43" s="65">
        <f t="shared" si="10"/>
        <v>28.605881091926417</v>
      </c>
    </row>
    <row r="44" spans="1:12" ht="12.75">
      <c r="A44" s="64">
        <f t="shared" si="11"/>
        <v>7.943282347242817</v>
      </c>
      <c r="B44" s="49">
        <f t="shared" si="0"/>
        <v>49.909114934975044</v>
      </c>
      <c r="C44" s="49">
        <f t="shared" si="1"/>
        <v>2490.919753592549</v>
      </c>
      <c r="D44" s="54">
        <f t="shared" si="2"/>
        <v>38.38017010464132</v>
      </c>
      <c r="E44" s="54">
        <f t="shared" si="3"/>
        <v>31.682137904780802</v>
      </c>
      <c r="F44" s="54">
        <f t="shared" si="4"/>
        <v>28.076700109407337</v>
      </c>
      <c r="G44" s="55">
        <f t="shared" si="5"/>
        <v>0.004203717436574765</v>
      </c>
      <c r="H44" s="54">
        <f t="shared" si="6"/>
        <v>-47.52732967714137</v>
      </c>
      <c r="I44" s="54">
        <f t="shared" si="7"/>
        <v>2.4396711137365483</v>
      </c>
      <c r="J44" s="55">
        <f t="shared" si="8"/>
        <v>0.16133939028758626</v>
      </c>
      <c r="K44" s="54">
        <f t="shared" si="9"/>
        <v>-15.845191772360558</v>
      </c>
      <c r="L44" s="65">
        <f t="shared" si="10"/>
        <v>30.516371223143885</v>
      </c>
    </row>
    <row r="45" spans="1:12" ht="12.75">
      <c r="A45" s="64">
        <f t="shared" si="11"/>
        <v>8.413951416451953</v>
      </c>
      <c r="B45" s="49">
        <f t="shared" si="0"/>
        <v>52.866415915173775</v>
      </c>
      <c r="C45" s="49">
        <f t="shared" si="1"/>
        <v>2794.857931716139</v>
      </c>
      <c r="D45" s="54">
        <f t="shared" si="2"/>
        <v>38.40450512830299</v>
      </c>
      <c r="E45" s="54">
        <f t="shared" si="3"/>
        <v>31.68764346526668</v>
      </c>
      <c r="F45" s="54">
        <f t="shared" si="4"/>
        <v>29.991465395393114</v>
      </c>
      <c r="G45" s="55">
        <f t="shared" si="5"/>
        <v>0.004718544770395928</v>
      </c>
      <c r="H45" s="54">
        <f t="shared" si="6"/>
        <v>-46.5238383986449</v>
      </c>
      <c r="I45" s="54">
        <f t="shared" si="7"/>
        <v>2.585365758549348</v>
      </c>
      <c r="J45" s="55">
        <f t="shared" si="8"/>
        <v>0.1812133768327977</v>
      </c>
      <c r="K45" s="54">
        <f t="shared" si="9"/>
        <v>-14.836194933378215</v>
      </c>
      <c r="L45" s="65">
        <f t="shared" si="10"/>
        <v>32.576831153942464</v>
      </c>
    </row>
    <row r="46" spans="1:12" ht="12.75">
      <c r="A46" s="64">
        <f t="shared" si="11"/>
        <v>8.912509381337458</v>
      </c>
      <c r="B46" s="49">
        <f t="shared" si="0"/>
        <v>55.99894799491974</v>
      </c>
      <c r="C46" s="49">
        <f t="shared" si="1"/>
        <v>3135.8821765377256</v>
      </c>
      <c r="D46" s="54">
        <f t="shared" si="2"/>
        <v>38.41412642036358</v>
      </c>
      <c r="E46" s="54">
        <f t="shared" si="3"/>
        <v>31.689819226010293</v>
      </c>
      <c r="F46" s="54">
        <f t="shared" si="4"/>
        <v>32.06153990106934</v>
      </c>
      <c r="G46" s="55">
        <f t="shared" si="5"/>
        <v>0.0052966829175647</v>
      </c>
      <c r="H46" s="54">
        <f t="shared" si="6"/>
        <v>-45.519920500788714</v>
      </c>
      <c r="I46" s="54">
        <f t="shared" si="7"/>
        <v>2.7399083503196553</v>
      </c>
      <c r="J46" s="55">
        <f t="shared" si="8"/>
        <v>0.2034674472039106</v>
      </c>
      <c r="K46" s="54">
        <f t="shared" si="9"/>
        <v>-13.830101274778418</v>
      </c>
      <c r="L46" s="65">
        <f t="shared" si="10"/>
        <v>34.80144825138899</v>
      </c>
    </row>
    <row r="47" spans="1:12" ht="12.75">
      <c r="A47" s="64">
        <f t="shared" si="11"/>
        <v>9.440608762859236</v>
      </c>
      <c r="B47" s="49">
        <f t="shared" si="0"/>
        <v>59.31709426962801</v>
      </c>
      <c r="C47" s="49">
        <f t="shared" si="1"/>
        <v>3518.517672591936</v>
      </c>
      <c r="D47" s="54">
        <f t="shared" si="2"/>
        <v>38.402554548745975</v>
      </c>
      <c r="E47" s="54">
        <f t="shared" si="3"/>
        <v>31.687202294394176</v>
      </c>
      <c r="F47" s="54">
        <f t="shared" si="4"/>
        <v>34.30169137265351</v>
      </c>
      <c r="G47" s="55">
        <f t="shared" si="5"/>
        <v>0.005945985030811063</v>
      </c>
      <c r="H47" s="54">
        <f t="shared" si="6"/>
        <v>-44.51552376957196</v>
      </c>
      <c r="I47" s="54">
        <f t="shared" si="7"/>
        <v>2.903864037733358</v>
      </c>
      <c r="J47" s="55">
        <f t="shared" si="8"/>
        <v>0.22834101449174887</v>
      </c>
      <c r="K47" s="54">
        <f t="shared" si="9"/>
        <v>-12.828321475177788</v>
      </c>
      <c r="L47" s="65">
        <f t="shared" si="10"/>
        <v>37.205555410386864</v>
      </c>
    </row>
    <row r="48" spans="1:12" ht="12.75">
      <c r="A48" s="64">
        <f t="shared" si="11"/>
        <v>10.000000000000004</v>
      </c>
      <c r="B48" s="49">
        <f t="shared" si="0"/>
        <v>62.831853071795884</v>
      </c>
      <c r="C48" s="49">
        <f t="shared" si="1"/>
        <v>3947.841760435746</v>
      </c>
      <c r="D48" s="54">
        <f t="shared" si="2"/>
        <v>38.36141201503257</v>
      </c>
      <c r="E48" s="54">
        <f t="shared" si="3"/>
        <v>31.677891687934412</v>
      </c>
      <c r="F48" s="54">
        <f t="shared" si="4"/>
        <v>36.727629272226764</v>
      </c>
      <c r="G48" s="55">
        <f t="shared" si="5"/>
        <v>0.006675295889485051</v>
      </c>
      <c r="H48" s="54">
        <f t="shared" si="6"/>
        <v>-43.510589579574706</v>
      </c>
      <c r="I48" s="54">
        <f t="shared" si="7"/>
        <v>3.0778392781712474</v>
      </c>
      <c r="J48" s="55">
        <f t="shared" si="8"/>
        <v>0.2560737759387894</v>
      </c>
      <c r="K48" s="54">
        <f t="shared" si="9"/>
        <v>-11.832697891640294</v>
      </c>
      <c r="L48" s="65">
        <f t="shared" si="10"/>
        <v>39.80546855039801</v>
      </c>
    </row>
    <row r="49" spans="1:12" ht="12.75">
      <c r="A49" s="64">
        <f t="shared" si="11"/>
        <v>10.592537251772892</v>
      </c>
      <c r="B49" s="49">
        <f t="shared" si="0"/>
        <v>66.55487442609187</v>
      </c>
      <c r="C49" s="49">
        <f t="shared" si="1"/>
        <v>4429.551309872858</v>
      </c>
      <c r="D49" s="54">
        <f t="shared" si="2"/>
        <v>38.28003551368671</v>
      </c>
      <c r="E49" s="54">
        <f t="shared" si="3"/>
        <v>31.659446640294142</v>
      </c>
      <c r="F49" s="54">
        <f t="shared" si="4"/>
        <v>39.355677788737864</v>
      </c>
      <c r="G49" s="55">
        <f t="shared" si="5"/>
        <v>0.007494581641791256</v>
      </c>
      <c r="H49" s="54">
        <f t="shared" si="6"/>
        <v>-42.5050521014976</v>
      </c>
      <c r="I49" s="54">
        <f t="shared" si="7"/>
        <v>3.2624857989469667</v>
      </c>
      <c r="J49" s="55">
        <f t="shared" si="8"/>
        <v>0.28689285140799375</v>
      </c>
      <c r="K49" s="54">
        <f t="shared" si="9"/>
        <v>-10.845605461203448</v>
      </c>
      <c r="L49" s="65">
        <f t="shared" si="10"/>
        <v>42.61816358768483</v>
      </c>
    </row>
    <row r="50" spans="1:12" ht="12.75">
      <c r="A50" s="64">
        <f t="shared" si="11"/>
        <v>11.220184543019638</v>
      </c>
      <c r="B50" s="49">
        <f t="shared" si="0"/>
        <v>70.49849866454448</v>
      </c>
      <c r="C50" s="49">
        <f t="shared" si="1"/>
        <v>4970.03831395478</v>
      </c>
      <c r="D50" s="54">
        <f t="shared" si="2"/>
        <v>38.145098315713305</v>
      </c>
      <c r="E50" s="54">
        <f t="shared" si="3"/>
        <v>31.628774771790866</v>
      </c>
      <c r="F50" s="54">
        <f t="shared" si="4"/>
        <v>42.20222160272363</v>
      </c>
      <c r="G50" s="55">
        <f t="shared" si="5"/>
        <v>0.008415077682915472</v>
      </c>
      <c r="H50" s="54">
        <f t="shared" si="6"/>
        <v>-41.498837410505146</v>
      </c>
      <c r="I50" s="54">
        <f t="shared" si="7"/>
        <v>3.458505091784006</v>
      </c>
      <c r="J50" s="55">
        <f t="shared" si="8"/>
        <v>0.3209939655491756</v>
      </c>
      <c r="K50" s="54">
        <f t="shared" si="9"/>
        <v>-9.870062638714277</v>
      </c>
      <c r="L50" s="65">
        <f t="shared" si="10"/>
        <v>45.66072669450764</v>
      </c>
    </row>
    <row r="51" spans="1:12" ht="12.75">
      <c r="A51" s="64">
        <f t="shared" si="11"/>
        <v>11.885022274370188</v>
      </c>
      <c r="B51" s="49">
        <f t="shared" si="0"/>
        <v>74.67579732982487</v>
      </c>
      <c r="C51" s="49">
        <f t="shared" si="1"/>
        <v>5576.47470684508</v>
      </c>
      <c r="D51" s="54">
        <f t="shared" si="2"/>
        <v>37.94031312497232</v>
      </c>
      <c r="E51" s="54">
        <f t="shared" si="3"/>
        <v>31.582018216812738</v>
      </c>
      <c r="F51" s="54">
        <f t="shared" si="4"/>
        <v>45.28284710563393</v>
      </c>
      <c r="G51" s="55">
        <f t="shared" si="5"/>
        <v>0.009449457495493759</v>
      </c>
      <c r="H51" s="54">
        <f t="shared" si="6"/>
        <v>-40.4918624826752</v>
      </c>
      <c r="I51" s="54">
        <f t="shared" si="7"/>
        <v>3.6666535328825076</v>
      </c>
      <c r="J51" s="55">
        <f t="shared" si="8"/>
        <v>0.3585153762401499</v>
      </c>
      <c r="K51" s="54">
        <f t="shared" si="9"/>
        <v>-8.909844265862466</v>
      </c>
      <c r="L51" s="65">
        <f t="shared" si="10"/>
        <v>48.94950063851643</v>
      </c>
    </row>
    <row r="52" spans="1:12" ht="12.75">
      <c r="A52" s="64">
        <f t="shared" si="11"/>
        <v>12.589254117941676</v>
      </c>
      <c r="B52" s="49">
        <f t="shared" si="0"/>
        <v>79.10061650220125</v>
      </c>
      <c r="C52" s="49">
        <f t="shared" si="1"/>
        <v>6256.907531028312</v>
      </c>
      <c r="D52" s="54">
        <f t="shared" si="2"/>
        <v>37.6463290124295</v>
      </c>
      <c r="E52" s="54">
        <f t="shared" si="3"/>
        <v>31.514452669234224</v>
      </c>
      <c r="F52" s="54">
        <f t="shared" si="4"/>
        <v>48.611100817268834</v>
      </c>
      <c r="G52" s="55">
        <f t="shared" si="5"/>
        <v>0.010612025789518843</v>
      </c>
      <c r="H52" s="54">
        <f t="shared" si="6"/>
        <v>-39.48403406517729</v>
      </c>
      <c r="I52" s="54">
        <f t="shared" si="7"/>
        <v>3.8877482393835496</v>
      </c>
      <c r="J52" s="55">
        <f t="shared" si="8"/>
        <v>0.3995038143606133</v>
      </c>
      <c r="K52" s="54">
        <f t="shared" si="9"/>
        <v>-7.969581395943069</v>
      </c>
      <c r="L52" s="65">
        <f t="shared" si="10"/>
        <v>52.49884905665238</v>
      </c>
    </row>
    <row r="53" spans="1:12" ht="12.75">
      <c r="A53" s="64">
        <f t="shared" si="11"/>
        <v>13.335214321633245</v>
      </c>
      <c r="B53" s="49">
        <f t="shared" si="0"/>
        <v>83.7876226937768</v>
      </c>
      <c r="C53" s="49">
        <f t="shared" si="1"/>
        <v>7020.365716674701</v>
      </c>
      <c r="D53" s="54">
        <f t="shared" si="2"/>
        <v>37.2409857643576</v>
      </c>
      <c r="E53" s="54">
        <f t="shared" si="3"/>
        <v>31.420423363669926</v>
      </c>
      <c r="F53" s="54">
        <f t="shared" si="4"/>
        <v>52.196807398803756</v>
      </c>
      <c r="G53" s="55">
        <f t="shared" si="5"/>
        <v>0.011918939897500832</v>
      </c>
      <c r="H53" s="54">
        <f t="shared" si="6"/>
        <v>-38.47524740389466</v>
      </c>
      <c r="I53" s="54">
        <f t="shared" si="7"/>
        <v>4.122673795566446</v>
      </c>
      <c r="J53" s="55">
        <f t="shared" si="8"/>
        <v>0.4438730710490624</v>
      </c>
      <c r="K53" s="54">
        <f t="shared" si="9"/>
        <v>-7.054824040224736</v>
      </c>
      <c r="L53" s="65">
        <f t="shared" si="10"/>
        <v>56.319481194370205</v>
      </c>
    </row>
    <row r="54" spans="1:12" ht="12.75">
      <c r="A54" s="64">
        <f t="shared" si="11"/>
        <v>14.125375446227547</v>
      </c>
      <c r="B54" s="49">
        <f t="shared" si="0"/>
        <v>88.75235146213221</v>
      </c>
      <c r="C54" s="49">
        <f t="shared" si="1"/>
        <v>7876.979890057842</v>
      </c>
      <c r="D54" s="54">
        <f t="shared" si="2"/>
        <v>36.700129965856526</v>
      </c>
      <c r="E54" s="54">
        <f t="shared" si="3"/>
        <v>31.29335204436298</v>
      </c>
      <c r="F54" s="54">
        <f t="shared" si="4"/>
        <v>56.04394737969656</v>
      </c>
      <c r="G54" s="55">
        <f t="shared" si="5"/>
        <v>0.013388464133709472</v>
      </c>
      <c r="H54" s="54">
        <f t="shared" si="6"/>
        <v>-37.46538481003939</v>
      </c>
      <c r="I54" s="54">
        <f t="shared" si="7"/>
        <v>4.372390009701998</v>
      </c>
      <c r="J54" s="55">
        <f t="shared" si="8"/>
        <v>0.4913583737503463</v>
      </c>
      <c r="K54" s="54">
        <f t="shared" si="9"/>
        <v>-6.172032765676409</v>
      </c>
      <c r="L54" s="65">
        <f t="shared" si="10"/>
        <v>60.41633738939856</v>
      </c>
    </row>
    <row r="55" spans="1:12" ht="12.75">
      <c r="A55" s="64">
        <f t="shared" si="11"/>
        <v>14.96235656094434</v>
      </c>
      <c r="B55" s="49">
        <f t="shared" si="0"/>
        <v>94.01125890450756</v>
      </c>
      <c r="C55" s="49">
        <f t="shared" si="1"/>
        <v>8838.11680081035</v>
      </c>
      <c r="D55" s="54">
        <f t="shared" si="2"/>
        <v>35.99919897389507</v>
      </c>
      <c r="E55" s="54">
        <f t="shared" si="3"/>
        <v>31.125856745852637</v>
      </c>
      <c r="F55" s="54">
        <f t="shared" si="4"/>
        <v>60.14820442897456</v>
      </c>
      <c r="G55" s="55">
        <f t="shared" si="5"/>
        <v>0.015041262746885973</v>
      </c>
      <c r="H55" s="54">
        <f t="shared" si="6"/>
        <v>-36.454314044855465</v>
      </c>
      <c r="I55" s="54">
        <f t="shared" si="7"/>
        <v>4.63794089638584</v>
      </c>
      <c r="J55" s="55">
        <f t="shared" si="8"/>
        <v>0.5414734104437836</v>
      </c>
      <c r="K55" s="54">
        <f t="shared" si="9"/>
        <v>-5.3284572990028245</v>
      </c>
      <c r="L55" s="65">
        <f t="shared" si="10"/>
        <v>64.7861453253604</v>
      </c>
    </row>
    <row r="56" spans="1:12" ht="12.75">
      <c r="A56" s="64">
        <f t="shared" si="11"/>
        <v>15.84893192461114</v>
      </c>
      <c r="B56" s="49">
        <f t="shared" si="0"/>
        <v>99.58177620320619</v>
      </c>
      <c r="C56" s="49">
        <f t="shared" si="1"/>
        <v>9916.530151785442</v>
      </c>
      <c r="D56" s="54">
        <f t="shared" si="2"/>
        <v>35.11569711081603</v>
      </c>
      <c r="E56" s="54">
        <f t="shared" si="3"/>
        <v>30.91002588755391</v>
      </c>
      <c r="F56" s="54">
        <f t="shared" si="4"/>
        <v>64.4944570324565</v>
      </c>
      <c r="G56" s="55">
        <f t="shared" si="5"/>
        <v>0.01690073822628872</v>
      </c>
      <c r="H56" s="54">
        <f t="shared" si="6"/>
        <v>-35.441886498730796</v>
      </c>
      <c r="I56" s="54">
        <f t="shared" si="7"/>
        <v>4.9204651209911745</v>
      </c>
      <c r="J56" s="55">
        <f t="shared" si="8"/>
        <v>0.5934812045035448</v>
      </c>
      <c r="K56" s="54">
        <f t="shared" si="9"/>
        <v>-4.531860611176882</v>
      </c>
      <c r="L56" s="65">
        <f t="shared" si="10"/>
        <v>69.41492215344766</v>
      </c>
    </row>
    <row r="57" spans="1:12" ht="12.75">
      <c r="A57" s="64">
        <f t="shared" si="11"/>
        <v>16.788040181225607</v>
      </c>
      <c r="B57" s="49">
        <f t="shared" si="0"/>
        <v>105.48236740301725</v>
      </c>
      <c r="C57" s="49">
        <f t="shared" si="1"/>
        <v>11126.529832945116</v>
      </c>
      <c r="D57" s="54">
        <f t="shared" si="2"/>
        <v>34.03248089542934</v>
      </c>
      <c r="E57" s="54">
        <f t="shared" si="3"/>
        <v>30.637872187865455</v>
      </c>
      <c r="F57" s="54">
        <f t="shared" si="4"/>
        <v>69.05468388352861</v>
      </c>
      <c r="G57" s="55">
        <f t="shared" si="5"/>
        <v>0.018993423115487768</v>
      </c>
      <c r="H57" s="54">
        <f t="shared" si="6"/>
        <v>-34.42793513791543</v>
      </c>
      <c r="I57" s="54">
        <f t="shared" si="7"/>
        <v>5.221208194660061</v>
      </c>
      <c r="J57" s="55">
        <f t="shared" si="8"/>
        <v>0.6463933093166434</v>
      </c>
      <c r="K57" s="54">
        <f t="shared" si="9"/>
        <v>-3.7900629500499794</v>
      </c>
      <c r="L57" s="65">
        <f t="shared" si="10"/>
        <v>74.27589207818868</v>
      </c>
    </row>
    <row r="58" spans="1:12" ht="12.75">
      <c r="A58" s="64">
        <f t="shared" si="11"/>
        <v>17.782794100389232</v>
      </c>
      <c r="B58" s="49">
        <f t="shared" si="0"/>
        <v>111.73259061216545</v>
      </c>
      <c r="C58" s="49">
        <f t="shared" si="1"/>
        <v>12484.171804905764</v>
      </c>
      <c r="D58" s="54">
        <f t="shared" si="2"/>
        <v>32.74143625486017</v>
      </c>
      <c r="E58" s="54">
        <f t="shared" si="3"/>
        <v>30.30195453015567</v>
      </c>
      <c r="F58" s="54">
        <f t="shared" si="4"/>
        <v>73.7869051818651</v>
      </c>
      <c r="G58" s="55">
        <f t="shared" si="5"/>
        <v>0.021349435216430415</v>
      </c>
      <c r="H58" s="54">
        <f t="shared" si="6"/>
        <v>-33.412272188546915</v>
      </c>
      <c r="I58" s="54">
        <f t="shared" si="7"/>
        <v>5.541536772639294</v>
      </c>
      <c r="J58" s="55">
        <f t="shared" si="8"/>
        <v>0.6990111722160233</v>
      </c>
      <c r="K58" s="54">
        <f t="shared" si="9"/>
        <v>-3.1103176583912475</v>
      </c>
      <c r="L58" s="65">
        <f t="shared" si="10"/>
        <v>79.32844195450438</v>
      </c>
    </row>
    <row r="59" spans="1:12" ht="12.75">
      <c r="A59" s="64">
        <f t="shared" si="11"/>
        <v>18.83649089489801</v>
      </c>
      <c r="B59" s="49">
        <f t="shared" si="0"/>
        <v>118.35316282964523</v>
      </c>
      <c r="C59" s="49">
        <f t="shared" si="1"/>
        <v>14007.471151780517</v>
      </c>
      <c r="D59" s="54">
        <f t="shared" si="2"/>
        <v>31.246759988715176</v>
      </c>
      <c r="E59" s="54">
        <f t="shared" si="3"/>
        <v>29.896099830739384</v>
      </c>
      <c r="F59" s="54">
        <f t="shared" si="4"/>
        <v>78.63578339912786</v>
      </c>
      <c r="G59" s="55">
        <f t="shared" si="5"/>
        <v>0.02400300821742123</v>
      </c>
      <c r="H59" s="54">
        <f t="shared" si="6"/>
        <v>-32.39468652380428</v>
      </c>
      <c r="I59" s="54">
        <f t="shared" si="7"/>
        <v>5.8829554891836615</v>
      </c>
      <c r="J59" s="55">
        <f t="shared" si="8"/>
        <v>0.7500162367769193</v>
      </c>
      <c r="K59" s="54">
        <f t="shared" si="9"/>
        <v>-2.498586693064892</v>
      </c>
      <c r="L59" s="65">
        <f t="shared" si="10"/>
        <v>84.51873888831152</v>
      </c>
    </row>
    <row r="60" spans="1:12" ht="12.75">
      <c r="A60" s="64">
        <f t="shared" si="11"/>
        <v>19.9526231496888</v>
      </c>
      <c r="B60" s="49">
        <f t="shared" si="0"/>
        <v>125.36602861381596</v>
      </c>
      <c r="C60" s="49">
        <f t="shared" si="1"/>
        <v>15716.641130400121</v>
      </c>
      <c r="D60" s="54">
        <f t="shared" si="2"/>
        <v>29.56684279784198</v>
      </c>
      <c r="E60" s="54">
        <f t="shared" si="3"/>
        <v>29.4160990446785</v>
      </c>
      <c r="F60" s="54">
        <f t="shared" si="4"/>
        <v>83.53525778665554</v>
      </c>
      <c r="G60" s="55">
        <f t="shared" si="5"/>
        <v>0.02699311246835261</v>
      </c>
      <c r="H60" s="54">
        <f t="shared" si="6"/>
        <v>-31.37494071576373</v>
      </c>
      <c r="I60" s="54">
        <f t="shared" si="7"/>
        <v>6.247126863152863</v>
      </c>
      <c r="J60" s="55">
        <f t="shared" si="8"/>
        <v>0.7981011129762499</v>
      </c>
      <c r="K60" s="54">
        <f t="shared" si="9"/>
        <v>-1.9588416710852283</v>
      </c>
      <c r="L60" s="65">
        <f t="shared" si="10"/>
        <v>89.78238464980839</v>
      </c>
    </row>
    <row r="61" spans="1:12" ht="12.75">
      <c r="A61" s="64">
        <f t="shared" si="11"/>
        <v>21.134890398366473</v>
      </c>
      <c r="B61" s="49">
        <f t="shared" si="0"/>
        <v>132.79443281986713</v>
      </c>
      <c r="C61" s="49">
        <f t="shared" si="1"/>
        <v>17634.361387950205</v>
      </c>
      <c r="D61" s="54">
        <f t="shared" si="2"/>
        <v>27.733905765666254</v>
      </c>
      <c r="E61" s="54">
        <f t="shared" si="3"/>
        <v>28.860220711448502</v>
      </c>
      <c r="F61" s="54">
        <f t="shared" si="4"/>
        <v>-91.58691449909517</v>
      </c>
      <c r="G61" s="55">
        <f t="shared" si="5"/>
        <v>0.03036418400453205</v>
      </c>
      <c r="H61" s="54">
        <f t="shared" si="6"/>
        <v>-30.35276770896813</v>
      </c>
      <c r="I61" s="54">
        <f t="shared" si="7"/>
        <v>6.635894935654181</v>
      </c>
      <c r="J61" s="55">
        <f t="shared" si="8"/>
        <v>0.8421174178330425</v>
      </c>
      <c r="K61" s="54">
        <f t="shared" si="9"/>
        <v>-1.4925469975196277</v>
      </c>
      <c r="L61" s="65">
        <f t="shared" si="10"/>
        <v>-84.951019563441</v>
      </c>
    </row>
    <row r="62" spans="1:12" ht="12.75">
      <c r="A62" s="64">
        <f t="shared" si="11"/>
        <v>22.3872113856834</v>
      </c>
      <c r="B62" s="49">
        <f t="shared" si="0"/>
        <v>140.66299764724948</v>
      </c>
      <c r="C62" s="49">
        <f t="shared" si="1"/>
        <v>19786.078907110114</v>
      </c>
      <c r="D62" s="54">
        <f t="shared" si="2"/>
        <v>25.79113191128834</v>
      </c>
      <c r="E62" s="54">
        <f t="shared" si="3"/>
        <v>28.229408054111346</v>
      </c>
      <c r="F62" s="54">
        <f t="shared" si="4"/>
        <v>-86.8034328900738</v>
      </c>
      <c r="G62" s="55">
        <f t="shared" si="5"/>
        <v>0.03416698418136887</v>
      </c>
      <c r="H62" s="54">
        <f t="shared" si="6"/>
        <v>-29.327867067976893</v>
      </c>
      <c r="I62" s="54">
        <f t="shared" si="7"/>
        <v>7.051313462313563</v>
      </c>
      <c r="J62" s="55">
        <f t="shared" si="8"/>
        <v>0.8812051960325865</v>
      </c>
      <c r="K62" s="54">
        <f t="shared" si="9"/>
        <v>-1.0984590138655488</v>
      </c>
      <c r="L62" s="65">
        <f t="shared" si="10"/>
        <v>-79.75211942776023</v>
      </c>
    </row>
    <row r="63" spans="1:12" ht="12.75">
      <c r="A63" s="64">
        <f t="shared" si="11"/>
        <v>23.71373705661656</v>
      </c>
      <c r="B63" s="49">
        <f t="shared" si="0"/>
        <v>148.99780425245325</v>
      </c>
      <c r="C63" s="49">
        <f t="shared" si="1"/>
        <v>22200.345672052375</v>
      </c>
      <c r="D63" s="54">
        <f t="shared" si="2"/>
        <v>23.78784998560076</v>
      </c>
      <c r="E63" s="54">
        <f t="shared" si="3"/>
        <v>27.52710382049702</v>
      </c>
      <c r="F63" s="54">
        <f t="shared" si="4"/>
        <v>-82.18168301258494</v>
      </c>
      <c r="G63" s="55">
        <f t="shared" si="5"/>
        <v>0.038459617679455195</v>
      </c>
      <c r="H63" s="54">
        <f t="shared" si="6"/>
        <v>-28.29990074647923</v>
      </c>
      <c r="I63" s="54">
        <f t="shared" si="7"/>
        <v>7.495679688160409</v>
      </c>
      <c r="J63" s="55">
        <f t="shared" si="8"/>
        <v>0.914871615862439</v>
      </c>
      <c r="K63" s="54">
        <f t="shared" si="9"/>
        <v>-0.7727969259822096</v>
      </c>
      <c r="L63" s="65">
        <f t="shared" si="10"/>
        <v>-74.68600332442453</v>
      </c>
    </row>
    <row r="64" spans="1:12" ht="12.75">
      <c r="A64" s="64">
        <f t="shared" si="11"/>
        <v>25.11886431509581</v>
      </c>
      <c r="B64" s="49">
        <f t="shared" si="0"/>
        <v>157.82647919764761</v>
      </c>
      <c r="C64" s="49">
        <f t="shared" si="1"/>
        <v>24909.197535925494</v>
      </c>
      <c r="D64" s="54">
        <f t="shared" si="2"/>
        <v>21.773964945970285</v>
      </c>
      <c r="E64" s="54">
        <f t="shared" si="3"/>
        <v>26.758750388232247</v>
      </c>
      <c r="F64" s="54">
        <f t="shared" si="4"/>
        <v>-77.7790795654851</v>
      </c>
      <c r="G64" s="55">
        <f t="shared" si="5"/>
        <v>0.04330874350384318</v>
      </c>
      <c r="H64" s="54">
        <f t="shared" si="6"/>
        <v>-27.268488321368647</v>
      </c>
      <c r="I64" s="54">
        <f t="shared" si="7"/>
        <v>7.971574996215482</v>
      </c>
      <c r="J64" s="55">
        <f t="shared" si="8"/>
        <v>0.9430030629066997</v>
      </c>
      <c r="K64" s="54">
        <f t="shared" si="9"/>
        <v>-0.5097379331364024</v>
      </c>
      <c r="L64" s="65">
        <f t="shared" si="10"/>
        <v>-69.80750456926962</v>
      </c>
    </row>
    <row r="65" spans="1:12" ht="12.75">
      <c r="A65" s="64">
        <f t="shared" si="11"/>
        <v>26.607250597988106</v>
      </c>
      <c r="B65" s="49">
        <f t="shared" si="0"/>
        <v>167.17828602172412</v>
      </c>
      <c r="C65" s="49">
        <f t="shared" si="1"/>
        <v>27948.5793171614</v>
      </c>
      <c r="D65" s="54">
        <f t="shared" si="2"/>
        <v>19.794964296215287</v>
      </c>
      <c r="E65" s="54">
        <f t="shared" si="3"/>
        <v>25.931094455211635</v>
      </c>
      <c r="F65" s="54">
        <f t="shared" si="4"/>
        <v>-73.64029053597899</v>
      </c>
      <c r="G65" s="55">
        <f t="shared" si="5"/>
        <v>0.048791022364159754</v>
      </c>
      <c r="H65" s="54">
        <f t="shared" si="6"/>
        <v>-26.233201632236664</v>
      </c>
      <c r="I65" s="54">
        <f t="shared" si="7"/>
        <v>8.48191405977072</v>
      </c>
      <c r="J65" s="55">
        <f t="shared" si="8"/>
        <v>0.9658165456743839</v>
      </c>
      <c r="K65" s="54">
        <f t="shared" si="9"/>
        <v>-0.30210717702502654</v>
      </c>
      <c r="L65" s="65">
        <f t="shared" si="10"/>
        <v>-65.15837647620828</v>
      </c>
    </row>
    <row r="66" spans="1:12" ht="12.75">
      <c r="A66" s="64">
        <f t="shared" si="11"/>
        <v>28.183829312644548</v>
      </c>
      <c r="B66" s="49">
        <f t="shared" si="0"/>
        <v>177.08422223726555</v>
      </c>
      <c r="C66" s="49">
        <f t="shared" si="1"/>
        <v>31358.821765377255</v>
      </c>
      <c r="D66" s="54">
        <f t="shared" si="2"/>
        <v>17.88844788867091</v>
      </c>
      <c r="E66" s="54">
        <f t="shared" si="3"/>
        <v>25.05145320304333</v>
      </c>
      <c r="F66" s="54">
        <f t="shared" si="4"/>
        <v>-69.7965201070648</v>
      </c>
      <c r="G66" s="55">
        <f t="shared" si="5"/>
        <v>0.05499485504639508</v>
      </c>
      <c r="H66" s="54">
        <f t="shared" si="6"/>
        <v>-25.193558766288213</v>
      </c>
      <c r="I66" s="54">
        <f t="shared" si="7"/>
        <v>9.030004567359912</v>
      </c>
      <c r="J66" s="55">
        <f t="shared" si="8"/>
        <v>0.9837725986424488</v>
      </c>
      <c r="K66" s="54">
        <f t="shared" si="9"/>
        <v>-0.142105563244882</v>
      </c>
      <c r="L66" s="65">
        <f t="shared" si="10"/>
        <v>-60.76651553970488</v>
      </c>
    </row>
    <row r="67" spans="1:12" ht="12.75">
      <c r="A67" s="64">
        <f t="shared" si="11"/>
        <v>29.853826189179607</v>
      </c>
      <c r="B67" s="49">
        <f t="shared" si="0"/>
        <v>187.57712207494643</v>
      </c>
      <c r="C67" s="49">
        <f t="shared" si="1"/>
        <v>35185.17672591936</v>
      </c>
      <c r="D67" s="54">
        <f t="shared" si="2"/>
        <v>16.082500923708636</v>
      </c>
      <c r="E67" s="54">
        <f t="shared" si="3"/>
        <v>24.127071700327708</v>
      </c>
      <c r="F67" s="54">
        <f t="shared" si="4"/>
        <v>-66.26651095296596</v>
      </c>
      <c r="G67" s="55">
        <f t="shared" si="5"/>
        <v>0.06202248080423683</v>
      </c>
      <c r="H67" s="54">
        <f t="shared" si="6"/>
        <v>-24.14901733274351</v>
      </c>
      <c r="I67" s="54">
        <f t="shared" si="7"/>
        <v>9.61962016136009</v>
      </c>
      <c r="J67" s="55">
        <f t="shared" si="8"/>
        <v>0.9974766048248399</v>
      </c>
      <c r="K67" s="54">
        <f t="shared" si="9"/>
        <v>-0.021945632415802857</v>
      </c>
      <c r="L67" s="65">
        <f t="shared" si="10"/>
        <v>-56.64689079160587</v>
      </c>
    </row>
    <row r="68" spans="1:12" ht="12.75">
      <c r="A68" s="64">
        <f t="shared" si="11"/>
        <v>31.622776601683803</v>
      </c>
      <c r="B68" s="49">
        <f t="shared" si="0"/>
        <v>198.69176531592208</v>
      </c>
      <c r="C68" s="49">
        <f t="shared" si="1"/>
        <v>39478.417604357455</v>
      </c>
      <c r="D68" s="54">
        <f t="shared" si="2"/>
        <v>14.3956812934513</v>
      </c>
      <c r="E68" s="54">
        <f t="shared" si="3"/>
        <v>23.164644464497165</v>
      </c>
      <c r="F68" s="54">
        <f t="shared" si="4"/>
        <v>-63.05865547580628</v>
      </c>
      <c r="G68" s="55">
        <f t="shared" si="5"/>
        <v>0.06999252335209112</v>
      </c>
      <c r="H68" s="54">
        <f t="shared" si="6"/>
        <v>-23.09896698267221</v>
      </c>
      <c r="I68" s="54">
        <f t="shared" si="7"/>
        <v>10.25508998049269</v>
      </c>
      <c r="J68" s="55">
        <f t="shared" si="8"/>
        <v>1.0075900591011515</v>
      </c>
      <c r="K68" s="54">
        <f t="shared" si="9"/>
        <v>0.0656774818249593</v>
      </c>
      <c r="L68" s="65">
        <f t="shared" si="10"/>
        <v>-52.80356549531359</v>
      </c>
    </row>
    <row r="69" spans="1:12" ht="12.75">
      <c r="A69" s="64">
        <f t="shared" si="11"/>
        <v>33.49654391578277</v>
      </c>
      <c r="B69" s="49">
        <f t="shared" si="0"/>
        <v>210.4649925729421</v>
      </c>
      <c r="C69" s="49">
        <f t="shared" si="1"/>
        <v>44295.513098728574</v>
      </c>
      <c r="D69" s="54">
        <f t="shared" si="2"/>
        <v>12.838102899088325</v>
      </c>
      <c r="E69" s="54">
        <f t="shared" si="3"/>
        <v>22.170017045795465</v>
      </c>
      <c r="F69" s="54">
        <f t="shared" si="4"/>
        <v>-60.173590330722405</v>
      </c>
      <c r="G69" s="55">
        <f t="shared" si="5"/>
        <v>0.07904309593789123</v>
      </c>
      <c r="H69" s="54">
        <f t="shared" si="6"/>
        <v>-22.042721155247968</v>
      </c>
      <c r="I69" s="54">
        <f t="shared" si="7"/>
        <v>10.941409183591288</v>
      </c>
      <c r="J69" s="55">
        <f t="shared" si="8"/>
        <v>1.014763399113158</v>
      </c>
      <c r="K69" s="54">
        <f t="shared" si="9"/>
        <v>0.12729589054749735</v>
      </c>
      <c r="L69" s="65">
        <f t="shared" si="10"/>
        <v>-49.232181147131115</v>
      </c>
    </row>
    <row r="70" spans="1:12" ht="12.75">
      <c r="A70" s="64">
        <f t="shared" si="11"/>
        <v>35.481338923357555</v>
      </c>
      <c r="B70" s="49">
        <f t="shared" si="0"/>
        <v>222.93582740229934</v>
      </c>
      <c r="C70" s="49">
        <f t="shared" si="1"/>
        <v>49700.3831395478</v>
      </c>
      <c r="D70" s="54">
        <f t="shared" si="2"/>
        <v>11.413063094790314</v>
      </c>
      <c r="E70" s="54">
        <f t="shared" si="3"/>
        <v>21.148044363622354</v>
      </c>
      <c r="F70" s="54">
        <f t="shared" si="4"/>
        <v>-57.60679482531763</v>
      </c>
      <c r="G70" s="55">
        <f t="shared" si="5"/>
        <v>0.08933560771510285</v>
      </c>
      <c r="H70" s="54">
        <f t="shared" si="6"/>
        <v>-20.97950807824763</v>
      </c>
      <c r="I70" s="54">
        <f t="shared" si="7"/>
        <v>11.684376138951112</v>
      </c>
      <c r="J70" s="55">
        <f t="shared" si="8"/>
        <v>1.019592927463905</v>
      </c>
      <c r="K70" s="54">
        <f t="shared" si="9"/>
        <v>0.16853628537472343</v>
      </c>
      <c r="L70" s="65">
        <f t="shared" si="10"/>
        <v>-45.92241868636651</v>
      </c>
    </row>
    <row r="71" spans="1:12" ht="12.75">
      <c r="A71" s="64">
        <f t="shared" si="11"/>
        <v>37.58374042884443</v>
      </c>
      <c r="B71" s="49">
        <f t="shared" si="0"/>
        <v>236.1456056513667</v>
      </c>
      <c r="C71" s="49">
        <f t="shared" si="1"/>
        <v>55764.74706845079</v>
      </c>
      <c r="D71" s="54">
        <f t="shared" si="2"/>
        <v>10.118782245302944</v>
      </c>
      <c r="E71" s="54">
        <f t="shared" si="3"/>
        <v>20.10256500112837</v>
      </c>
      <c r="F71" s="54">
        <f t="shared" si="4"/>
        <v>-55.35090994219832</v>
      </c>
      <c r="G71" s="55">
        <f t="shared" si="5"/>
        <v>0.10105945302725701</v>
      </c>
      <c r="H71" s="54">
        <f t="shared" si="6"/>
        <v>-19.908461133213805</v>
      </c>
      <c r="I71" s="54">
        <f t="shared" si="7"/>
        <v>12.49076370180044</v>
      </c>
      <c r="J71" s="55">
        <f t="shared" si="8"/>
        <v>1.022598599012235</v>
      </c>
      <c r="K71" s="54">
        <f t="shared" si="9"/>
        <v>0.19410386791456205</v>
      </c>
      <c r="L71" s="65">
        <f t="shared" si="10"/>
        <v>-42.86014624039788</v>
      </c>
    </row>
    <row r="72" spans="1:12" ht="12.75">
      <c r="A72" s="64">
        <f t="shared" si="11"/>
        <v>39.81071705534974</v>
      </c>
      <c r="B72" s="49">
        <f t="shared" si="0"/>
        <v>250.13811247045726</v>
      </c>
      <c r="C72" s="49">
        <f t="shared" si="1"/>
        <v>62569.07531028312</v>
      </c>
      <c r="D72" s="54">
        <f t="shared" si="2"/>
        <v>8.949988439492055</v>
      </c>
      <c r="E72" s="54">
        <f t="shared" si="3"/>
        <v>19.036449486948293</v>
      </c>
      <c r="F72" s="54">
        <f t="shared" si="4"/>
        <v>-53.397666071465174</v>
      </c>
      <c r="G72" s="55">
        <f t="shared" si="5"/>
        <v>0.11443781528560974</v>
      </c>
      <c r="H72" s="54">
        <f t="shared" si="6"/>
        <v>-18.82860883671001</v>
      </c>
      <c r="I72" s="54">
        <f t="shared" si="7"/>
        <v>13.368534322404113</v>
      </c>
      <c r="J72" s="55">
        <f t="shared" si="8"/>
        <v>1.0242171238469344</v>
      </c>
      <c r="K72" s="54">
        <f t="shared" si="9"/>
        <v>0.20784065023828308</v>
      </c>
      <c r="L72" s="65">
        <f t="shared" si="10"/>
        <v>-40.029131749061065</v>
      </c>
    </row>
    <row r="73" spans="1:12" ht="12.75">
      <c r="A73" s="64">
        <f t="shared" si="11"/>
        <v>42.16965034285824</v>
      </c>
      <c r="B73" s="49">
        <f aca="true" t="shared" si="12" ref="B73:B107">+A73*2*PI()</f>
        <v>264.9597274431475</v>
      </c>
      <c r="C73" s="49">
        <f aca="true" t="shared" si="13" ref="C73:C107">+B73*B73</f>
        <v>70203.657166747</v>
      </c>
      <c r="D73" s="54">
        <f aca="true" t="shared" si="14" ref="D73:D107">($F$3/$B$3)*((1-C73*$H$3*$J$3*$B$3^2)^2+(B73*$J$3*($D$3+2*$B$3))^2)^0.5/((1-C73*$J$3*$L$3*$F$3^2)^2+(B73*$J$3*($D$3+2*$F$3))^2)^0.5*(4+(B73*$F$3*$L$3)^2)^0.5/(4+(B73*$H$3*$B$3)^2)^0.5</f>
        <v>7.899223640607207</v>
      </c>
      <c r="E73" s="54">
        <f aca="true" t="shared" si="15" ref="E73:E107">20*LOG(D73)</f>
        <v>17.95168819247037</v>
      </c>
      <c r="F73" s="54">
        <f aca="true" t="shared" si="16" ref="F73:F107">-180/PI()*(ATAN(B73*$L$3*$F$3/4)-ATAN(B73*$H$3*$B$3/4)+ATAN((B73*$J$3*(2*$B$3+$D$3))/(1-C73*$H$3*$J$3*$B$3^2))-ATAN((B73*$J$3*($D$3+2*$F$3))/(1-C73*$J$3*$L$3*$F$3^2)))</f>
        <v>-51.739425096901925</v>
      </c>
      <c r="G73" s="55">
        <f aca="true" t="shared" si="17" ref="G73:G107">(A73/$C$5)^2/((1-(A73/$C$5)^2)^2+(2*$E$5*A73/$C$5)^2)^0.5</f>
        <v>0.12973487978236053</v>
      </c>
      <c r="H73" s="54">
        <f aca="true" t="shared" si="18" ref="H73:H107">20*LOG(G73)</f>
        <v>-17.73886492542541</v>
      </c>
      <c r="I73" s="54">
        <f aca="true" t="shared" si="19" ref="I73:I107">180/PI()*ATAN((2*$E$5*A73/$C$5)/(1-(A73/$C$5)^2))</f>
        <v>14.327111829931338</v>
      </c>
      <c r="J73" s="55">
        <f aca="true" t="shared" si="20" ref="J73:J107">D73*G73</f>
        <v>1.0248048293881564</v>
      </c>
      <c r="K73" s="54">
        <f aca="true" t="shared" si="21" ref="K73:K107">20*LOG(J73)</f>
        <v>0.21282326704495835</v>
      </c>
      <c r="L73" s="65">
        <f aca="true" t="shared" si="22" ref="L73:L107">F73+I73</f>
        <v>-37.412313266970585</v>
      </c>
    </row>
    <row r="74" spans="1:12" ht="12.75">
      <c r="A74" s="64">
        <f aca="true" t="shared" si="23" ref="A74:A107">+A73*10^0.025</f>
        <v>44.66835921509633</v>
      </c>
      <c r="B74" s="49">
        <f t="shared" si="12"/>
        <v>280.65957831611314</v>
      </c>
      <c r="C74" s="49">
        <f t="shared" si="13"/>
        <v>78769.79890057845</v>
      </c>
      <c r="D74" s="54">
        <f t="shared" si="14"/>
        <v>6.957844900861538</v>
      </c>
      <c r="E74" s="54">
        <f t="shared" si="15"/>
        <v>16.84949487095422</v>
      </c>
      <c r="F74" s="54">
        <f t="shared" si="16"/>
        <v>-50.37040816466521</v>
      </c>
      <c r="G74" s="55">
        <f t="shared" si="17"/>
        <v>0.14726482605472344</v>
      </c>
      <c r="H74" s="54">
        <f t="shared" si="18"/>
        <v>-16.63801942492609</v>
      </c>
      <c r="I74" s="54">
        <f t="shared" si="19"/>
        <v>15.377726884970368</v>
      </c>
      <c r="J74" s="55">
        <f t="shared" si="20"/>
        <v>1.0246458190411187</v>
      </c>
      <c r="K74" s="54">
        <f t="shared" si="21"/>
        <v>0.2114754460281315</v>
      </c>
      <c r="L74" s="65">
        <f t="shared" si="22"/>
        <v>-34.992681279694835</v>
      </c>
    </row>
    <row r="75" spans="1:12" ht="12.75">
      <c r="A75" s="64">
        <f t="shared" si="23"/>
        <v>47.31512589614807</v>
      </c>
      <c r="B75" s="49">
        <f t="shared" si="12"/>
        <v>297.2897038380299</v>
      </c>
      <c r="C75" s="49">
        <f t="shared" si="13"/>
        <v>88381.16800810352</v>
      </c>
      <c r="D75" s="54">
        <f t="shared" si="14"/>
        <v>6.116747961908764</v>
      </c>
      <c r="E75" s="54">
        <f t="shared" si="15"/>
        <v>15.730411718809004</v>
      </c>
      <c r="F75" s="54">
        <f t="shared" si="16"/>
        <v>-49.2877090978212</v>
      </c>
      <c r="G75" s="55">
        <f t="shared" si="17"/>
        <v>0.16740305855540605</v>
      </c>
      <c r="H75" s="54">
        <f t="shared" si="18"/>
        <v>-15.524732228933932</v>
      </c>
      <c r="I75" s="54">
        <f t="shared" si="19"/>
        <v>16.53385861550273</v>
      </c>
      <c r="J75" s="55">
        <f t="shared" si="20"/>
        <v>1.0239623172360734</v>
      </c>
      <c r="K75" s="54">
        <f t="shared" si="21"/>
        <v>0.20567948987507245</v>
      </c>
      <c r="L75" s="65">
        <f t="shared" si="22"/>
        <v>-32.75385048231847</v>
      </c>
    </row>
    <row r="76" spans="1:12" ht="12.75">
      <c r="A76" s="64">
        <f t="shared" si="23"/>
        <v>50.11872336272725</v>
      </c>
      <c r="B76" s="49">
        <f t="shared" si="12"/>
        <v>314.9052262472861</v>
      </c>
      <c r="C76" s="49">
        <f t="shared" si="13"/>
        <v>99165.30151785446</v>
      </c>
      <c r="D76" s="54">
        <f t="shared" si="14"/>
        <v>5.366862867343686</v>
      </c>
      <c r="E76" s="54">
        <f t="shared" si="15"/>
        <v>14.594409969028213</v>
      </c>
      <c r="F76" s="54">
        <f t="shared" si="16"/>
        <v>-48.492201039044794</v>
      </c>
      <c r="G76" s="55">
        <f t="shared" si="17"/>
        <v>0.19060022583694738</v>
      </c>
      <c r="H76" s="54">
        <f t="shared" si="18"/>
        <v>-14.397531782276833</v>
      </c>
      <c r="I76" s="54">
        <f t="shared" si="19"/>
        <v>17.811802226693775</v>
      </c>
      <c r="J76" s="55">
        <f t="shared" si="20"/>
        <v>1.0229252745516335</v>
      </c>
      <c r="K76" s="54">
        <f t="shared" si="21"/>
        <v>0.1968781867513791</v>
      </c>
      <c r="L76" s="65">
        <f t="shared" si="22"/>
        <v>-30.68039881235102</v>
      </c>
    </row>
    <row r="77" spans="1:12" ht="12.75">
      <c r="A77" s="64">
        <f t="shared" si="23"/>
        <v>53.08844442309886</v>
      </c>
      <c r="B77" s="49">
        <f t="shared" si="12"/>
        <v>333.56453398023484</v>
      </c>
      <c r="C77" s="49">
        <f t="shared" si="13"/>
        <v>111265.29832945124</v>
      </c>
      <c r="D77" s="54">
        <f t="shared" si="14"/>
        <v>4.699474844636285</v>
      </c>
      <c r="E77" s="54">
        <f t="shared" si="15"/>
        <v>13.440986585014816</v>
      </c>
      <c r="F77" s="54">
        <f t="shared" si="16"/>
        <v>-47.98944277827951</v>
      </c>
      <c r="G77" s="55">
        <f t="shared" si="17"/>
        <v>0.21739964926211838</v>
      </c>
      <c r="H77" s="54">
        <f t="shared" si="18"/>
        <v>-13.254823218209706</v>
      </c>
      <c r="I77" s="54">
        <f t="shared" si="19"/>
        <v>19.23140176043195</v>
      </c>
      <c r="J77" s="55">
        <f t="shared" si="20"/>
        <v>1.0216641829400765</v>
      </c>
      <c r="K77" s="54">
        <f t="shared" si="21"/>
        <v>0.18616336680510906</v>
      </c>
      <c r="L77" s="65">
        <f t="shared" si="22"/>
        <v>-28.75804101784756</v>
      </c>
    </row>
    <row r="78" spans="1:12" ht="12.75">
      <c r="A78" s="64">
        <f t="shared" si="23"/>
        <v>56.23413251903494</v>
      </c>
      <c r="B78" s="49">
        <f t="shared" si="12"/>
        <v>353.3294752055901</v>
      </c>
      <c r="C78" s="49">
        <f t="shared" si="13"/>
        <v>124841.7180490577</v>
      </c>
      <c r="D78" s="54">
        <f t="shared" si="14"/>
        <v>4.106418175512825</v>
      </c>
      <c r="E78" s="54">
        <f t="shared" si="15"/>
        <v>12.269263469956995</v>
      </c>
      <c r="F78" s="54">
        <f t="shared" si="16"/>
        <v>-47.79068889950372</v>
      </c>
      <c r="G78" s="55">
        <f t="shared" si="17"/>
        <v>0.24845877516970175</v>
      </c>
      <c r="H78" s="54">
        <f t="shared" si="18"/>
        <v>-12.094913201111648</v>
      </c>
      <c r="I78" s="54">
        <f t="shared" si="19"/>
        <v>20.816998796065608</v>
      </c>
      <c r="J78" s="55">
        <f t="shared" si="20"/>
        <v>1.020275630222518</v>
      </c>
      <c r="K78" s="54">
        <f t="shared" si="21"/>
        <v>0.17435026884534774</v>
      </c>
      <c r="L78" s="65">
        <f t="shared" si="22"/>
        <v>-26.973690103438113</v>
      </c>
    </row>
    <row r="79" spans="1:12" ht="12.75">
      <c r="A79" s="64">
        <f t="shared" si="23"/>
        <v>59.56621435290108</v>
      </c>
      <c r="B79" s="49">
        <f t="shared" si="12"/>
        <v>374.2655628264578</v>
      </c>
      <c r="C79" s="49">
        <f t="shared" si="13"/>
        <v>140074.71151780526</v>
      </c>
      <c r="D79" s="54">
        <f t="shared" si="14"/>
        <v>3.580181967843515</v>
      </c>
      <c r="E79" s="54">
        <f t="shared" si="15"/>
        <v>11.078102016798955</v>
      </c>
      <c r="F79" s="54">
        <f t="shared" si="16"/>
        <v>-47.914107604307084</v>
      </c>
      <c r="G79" s="55">
        <f t="shared" si="17"/>
        <v>0.28457505225819163</v>
      </c>
      <c r="H79" s="54">
        <f t="shared" si="18"/>
        <v>-10.916063514515288</v>
      </c>
      <c r="I79" s="54">
        <f t="shared" si="19"/>
        <v>22.59866107304754</v>
      </c>
      <c r="J79" s="55">
        <f t="shared" si="20"/>
        <v>1.0188304705929037</v>
      </c>
      <c r="K79" s="54">
        <f t="shared" si="21"/>
        <v>0.16203850228366626</v>
      </c>
      <c r="L79" s="65">
        <f t="shared" si="22"/>
        <v>-25.315446531259543</v>
      </c>
    </row>
    <row r="80" spans="1:12" ht="12.75">
      <c r="A80" s="64">
        <f t="shared" si="23"/>
        <v>63.09573444801936</v>
      </c>
      <c r="B80" s="49">
        <f t="shared" si="12"/>
        <v>396.4421916295001</v>
      </c>
      <c r="C80" s="49">
        <f t="shared" si="13"/>
        <v>157166.41130400126</v>
      </c>
      <c r="D80" s="54">
        <f t="shared" si="14"/>
        <v>3.113957807928891</v>
      </c>
      <c r="E80" s="54">
        <f t="shared" si="15"/>
        <v>9.866254477372925</v>
      </c>
      <c r="F80" s="54">
        <f t="shared" si="16"/>
        <v>-48.38631076824683</v>
      </c>
      <c r="G80" s="55">
        <f t="shared" si="17"/>
        <v>0.3267159475076946</v>
      </c>
      <c r="H80" s="54">
        <f t="shared" si="18"/>
        <v>-9.716593328516543</v>
      </c>
      <c r="I80" s="54">
        <f t="shared" si="19"/>
        <v>24.61376707238173</v>
      </c>
      <c r="J80" s="55">
        <f t="shared" si="20"/>
        <v>1.0173796757164713</v>
      </c>
      <c r="K80" s="54">
        <f t="shared" si="21"/>
        <v>0.14966114885637966</v>
      </c>
      <c r="L80" s="65">
        <f t="shared" si="22"/>
        <v>-23.7725436958651</v>
      </c>
    </row>
    <row r="81" spans="1:12" ht="12.75">
      <c r="A81" s="64">
        <f t="shared" si="23"/>
        <v>66.83439175686149</v>
      </c>
      <c r="B81" s="49">
        <f t="shared" si="12"/>
        <v>419.9328683009966</v>
      </c>
      <c r="C81" s="49">
        <f t="shared" si="13"/>
        <v>176343.61387950214</v>
      </c>
      <c r="D81" s="54">
        <f t="shared" si="14"/>
        <v>2.701651584123659</v>
      </c>
      <c r="E81" s="54">
        <f t="shared" si="15"/>
        <v>8.632586798611538</v>
      </c>
      <c r="F81" s="54">
        <f t="shared" si="16"/>
        <v>-49.24429520212145</v>
      </c>
      <c r="G81" s="55">
        <f t="shared" si="17"/>
        <v>0.3760510881466365</v>
      </c>
      <c r="H81" s="54">
        <f t="shared" si="18"/>
        <v>-8.495063006075135</v>
      </c>
      <c r="I81" s="54">
        <f t="shared" si="19"/>
        <v>26.909025874355684</v>
      </c>
      <c r="J81" s="55">
        <f t="shared" si="20"/>
        <v>1.0159590180027862</v>
      </c>
      <c r="K81" s="54">
        <f t="shared" si="21"/>
        <v>0.1375237925364021</v>
      </c>
      <c r="L81" s="65">
        <f t="shared" si="22"/>
        <v>-22.335269327765765</v>
      </c>
    </row>
    <row r="82" spans="1:12" ht="12.75">
      <c r="A82" s="64">
        <f t="shared" si="23"/>
        <v>70.79457843841382</v>
      </c>
      <c r="B82" s="49">
        <f t="shared" si="12"/>
        <v>444.8154550722145</v>
      </c>
      <c r="C82" s="49">
        <f t="shared" si="13"/>
        <v>197860.78907110126</v>
      </c>
      <c r="D82" s="54">
        <f t="shared" si="14"/>
        <v>2.3378757040964393</v>
      </c>
      <c r="E82" s="54">
        <f t="shared" si="15"/>
        <v>7.376428353282924</v>
      </c>
      <c r="F82" s="54">
        <f t="shared" si="16"/>
        <v>-50.537863149898016</v>
      </c>
      <c r="G82" s="55">
        <f t="shared" si="17"/>
        <v>0.43398062778791235</v>
      </c>
      <c r="H82" s="54">
        <f t="shared" si="18"/>
        <v>-7.250593125537165</v>
      </c>
      <c r="I82" s="54">
        <f t="shared" si="19"/>
        <v>29.542987242152147</v>
      </c>
      <c r="J82" s="55">
        <f t="shared" si="20"/>
        <v>1.0145927657538802</v>
      </c>
      <c r="K82" s="54">
        <f t="shared" si="21"/>
        <v>0.12583522774575773</v>
      </c>
      <c r="L82" s="65">
        <f t="shared" si="22"/>
        <v>-20.994875907745868</v>
      </c>
    </row>
    <row r="83" spans="1:12" ht="12.75">
      <c r="A83" s="64">
        <f t="shared" si="23"/>
        <v>74.98942093324561</v>
      </c>
      <c r="B83" s="49">
        <f t="shared" si="12"/>
        <v>471.17242780167413</v>
      </c>
      <c r="C83" s="49">
        <f t="shared" si="13"/>
        <v>222003.45672052383</v>
      </c>
      <c r="D83" s="54">
        <f t="shared" si="14"/>
        <v>2.0179333085687126</v>
      </c>
      <c r="E83" s="54">
        <f t="shared" si="15"/>
        <v>6.098136179551933</v>
      </c>
      <c r="F83" s="54">
        <f t="shared" si="16"/>
        <v>-52.332490127857525</v>
      </c>
      <c r="G83" s="55">
        <f t="shared" si="17"/>
        <v>0.5021457162233549</v>
      </c>
      <c r="H83" s="54">
        <f t="shared" si="18"/>
        <v>-5.983404757945293</v>
      </c>
      <c r="I83" s="54">
        <f t="shared" si="19"/>
        <v>32.58900164684739</v>
      </c>
      <c r="J83" s="55">
        <f t="shared" si="20"/>
        <v>1.0132965665222005</v>
      </c>
      <c r="K83" s="54">
        <f t="shared" si="21"/>
        <v>0.11473142160663938</v>
      </c>
      <c r="L83" s="65">
        <f t="shared" si="22"/>
        <v>-19.743488481010132</v>
      </c>
    </row>
    <row r="84" spans="1:12" ht="12.75">
      <c r="A84" s="64">
        <f t="shared" si="23"/>
        <v>79.43282347242818</v>
      </c>
      <c r="B84" s="49">
        <f t="shared" si="12"/>
        <v>499.09114934975054</v>
      </c>
      <c r="C84" s="49">
        <f t="shared" si="13"/>
        <v>249091.97535925498</v>
      </c>
      <c r="D84" s="54">
        <f t="shared" si="14"/>
        <v>1.7378023805195992</v>
      </c>
      <c r="E84" s="54">
        <f t="shared" si="15"/>
        <v>4.800007756066557</v>
      </c>
      <c r="F84" s="54">
        <f t="shared" si="16"/>
        <v>-54.71234601449736</v>
      </c>
      <c r="G84" s="55">
        <f t="shared" si="17"/>
        <v>0.582390545782148</v>
      </c>
      <c r="H84" s="54">
        <f t="shared" si="18"/>
        <v>-4.695713674860903</v>
      </c>
      <c r="I84" s="54">
        <f t="shared" si="19"/>
        <v>36.13833100292525</v>
      </c>
      <c r="J84" s="55">
        <f t="shared" si="20"/>
        <v>1.0120796768523255</v>
      </c>
      <c r="K84" s="54">
        <f t="shared" si="21"/>
        <v>0.10429408120565456</v>
      </c>
      <c r="L84" s="65">
        <f t="shared" si="22"/>
        <v>-18.574015011572115</v>
      </c>
    </row>
    <row r="85" spans="1:12" ht="12.75">
      <c r="A85" s="64">
        <f t="shared" si="23"/>
        <v>84.13951416451954</v>
      </c>
      <c r="B85" s="49">
        <f t="shared" si="12"/>
        <v>528.6641591517379</v>
      </c>
      <c r="C85" s="49">
        <f t="shared" si="13"/>
        <v>279485.793171614</v>
      </c>
      <c r="D85" s="54">
        <f t="shared" si="14"/>
        <v>1.494123883802589</v>
      </c>
      <c r="E85" s="54">
        <f t="shared" si="15"/>
        <v>3.4877321613858325</v>
      </c>
      <c r="F85" s="54">
        <f t="shared" si="16"/>
        <v>-57.782566647722746</v>
      </c>
      <c r="G85" s="55">
        <f t="shared" si="17"/>
        <v>0.6766150278226746</v>
      </c>
      <c r="H85" s="54">
        <f t="shared" si="18"/>
        <v>-3.393167212604741</v>
      </c>
      <c r="I85" s="54">
        <f t="shared" si="19"/>
        <v>40.30250441251589</v>
      </c>
      <c r="J85" s="55">
        <f t="shared" si="20"/>
        <v>1.0109466732096113</v>
      </c>
      <c r="K85" s="54">
        <f t="shared" si="21"/>
        <v>0.09456494878109137</v>
      </c>
      <c r="L85" s="65">
        <f t="shared" si="22"/>
        <v>-17.48006223520686</v>
      </c>
    </row>
    <row r="86" spans="1:12" ht="12.75">
      <c r="A86" s="64">
        <f t="shared" si="23"/>
        <v>89.12509381337459</v>
      </c>
      <c r="B86" s="49">
        <f t="shared" si="12"/>
        <v>559.9894799491975</v>
      </c>
      <c r="C86" s="49">
        <f t="shared" si="13"/>
        <v>313588.2176537727</v>
      </c>
      <c r="D86" s="54">
        <f t="shared" si="14"/>
        <v>1.2841924798767277</v>
      </c>
      <c r="E86" s="54">
        <f t="shared" si="15"/>
        <v>2.1726024479184565</v>
      </c>
      <c r="F86" s="54">
        <f t="shared" si="16"/>
        <v>-61.668603370965485</v>
      </c>
      <c r="G86" s="55">
        <f t="shared" si="17"/>
        <v>0.7864076229953644</v>
      </c>
      <c r="H86" s="54">
        <f t="shared" si="18"/>
        <v>-2.087045706957465</v>
      </c>
      <c r="I86" s="54">
        <f t="shared" si="19"/>
        <v>45.2127448164603</v>
      </c>
      <c r="J86" s="55">
        <f t="shared" si="20"/>
        <v>1.0098987555683798</v>
      </c>
      <c r="K86" s="54">
        <f t="shared" si="21"/>
        <v>0.08555674096099267</v>
      </c>
      <c r="L86" s="65">
        <f t="shared" si="22"/>
        <v>-16.455858554505184</v>
      </c>
    </row>
    <row r="87" spans="1:12" ht="12.75">
      <c r="A87" s="64">
        <f t="shared" si="23"/>
        <v>94.40608762859237</v>
      </c>
      <c r="B87" s="49">
        <f t="shared" si="12"/>
        <v>593.1709426962801</v>
      </c>
      <c r="C87" s="49">
        <f t="shared" si="13"/>
        <v>351851.76725919364</v>
      </c>
      <c r="D87" s="54">
        <f t="shared" si="14"/>
        <v>1.105937984526456</v>
      </c>
      <c r="E87" s="54">
        <f t="shared" si="15"/>
        <v>0.874615491759267</v>
      </c>
      <c r="F87" s="54">
        <f t="shared" si="16"/>
        <v>-66.50817750303517</v>
      </c>
      <c r="G87" s="55">
        <f t="shared" si="17"/>
        <v>0.9122887077396928</v>
      </c>
      <c r="H87" s="54">
        <f t="shared" si="18"/>
        <v>-0.7973540155311066</v>
      </c>
      <c r="I87" s="54">
        <f t="shared" si="19"/>
        <v>51.01199286439235</v>
      </c>
      <c r="J87" s="55">
        <f t="shared" si="20"/>
        <v>1.008934734743881</v>
      </c>
      <c r="K87" s="54">
        <f t="shared" si="21"/>
        <v>0.07726147622816067</v>
      </c>
      <c r="L87" s="65">
        <f t="shared" si="22"/>
        <v>-15.496184638642823</v>
      </c>
    </row>
    <row r="88" spans="1:12" ht="12.75">
      <c r="A88" s="64">
        <f t="shared" si="23"/>
        <v>100.00000000000004</v>
      </c>
      <c r="B88" s="49">
        <f t="shared" si="12"/>
        <v>628.3185307179589</v>
      </c>
      <c r="C88" s="49">
        <f t="shared" si="13"/>
        <v>394784.17604357464</v>
      </c>
      <c r="D88" s="54">
        <f t="shared" si="14"/>
        <v>0.9578668170060626</v>
      </c>
      <c r="E88" s="54">
        <f t="shared" si="15"/>
        <v>-0.37389743137861586</v>
      </c>
      <c r="F88" s="54">
        <f t="shared" si="16"/>
        <v>-72.42819429940367</v>
      </c>
      <c r="G88" s="55">
        <f t="shared" si="17"/>
        <v>1.0523924213278522</v>
      </c>
      <c r="H88" s="54">
        <f t="shared" si="18"/>
        <v>0.44355423815272255</v>
      </c>
      <c r="I88" s="54">
        <f t="shared" si="19"/>
        <v>57.831882470635854</v>
      </c>
      <c r="J88" s="55">
        <f t="shared" si="20"/>
        <v>1.008051778858613</v>
      </c>
      <c r="K88" s="54">
        <f t="shared" si="21"/>
        <v>0.06965680677410754</v>
      </c>
      <c r="L88" s="65">
        <f t="shared" si="22"/>
        <v>-14.596311828767817</v>
      </c>
    </row>
    <row r="89" spans="1:12" ht="12.75">
      <c r="A89" s="64">
        <f t="shared" si="23"/>
        <v>105.92537251772893</v>
      </c>
      <c r="B89" s="49">
        <f t="shared" si="12"/>
        <v>665.5487442609187</v>
      </c>
      <c r="C89" s="49">
        <f t="shared" si="13"/>
        <v>442955.1309872858</v>
      </c>
      <c r="D89" s="54">
        <f t="shared" si="14"/>
        <v>0.8389057066105706</v>
      </c>
      <c r="E89" s="54">
        <f t="shared" si="15"/>
        <v>-1.525737026574603</v>
      </c>
      <c r="F89" s="54">
        <f t="shared" si="16"/>
        <v>-79.49749071494001</v>
      </c>
      <c r="G89" s="55">
        <f t="shared" si="17"/>
        <v>1.2006665059369173</v>
      </c>
      <c r="H89" s="54">
        <f t="shared" si="18"/>
        <v>1.5884479125222177</v>
      </c>
      <c r="I89" s="54">
        <f t="shared" si="19"/>
        <v>65.74554278472989</v>
      </c>
      <c r="J89" s="55">
        <f t="shared" si="20"/>
        <v>1.0072459835666545</v>
      </c>
      <c r="K89" s="54">
        <f t="shared" si="21"/>
        <v>0.06271088594761538</v>
      </c>
      <c r="L89" s="65">
        <f t="shared" si="22"/>
        <v>-13.751947930210122</v>
      </c>
    </row>
    <row r="90" spans="1:12" ht="12.75">
      <c r="A90" s="64">
        <f t="shared" si="23"/>
        <v>112.20184543019639</v>
      </c>
      <c r="B90" s="49">
        <f t="shared" si="12"/>
        <v>704.9849866454449</v>
      </c>
      <c r="C90" s="49">
        <f t="shared" si="13"/>
        <v>497003.8313954781</v>
      </c>
      <c r="D90" s="54">
        <f t="shared" si="14"/>
        <v>0.7480747015411014</v>
      </c>
      <c r="E90" s="54">
        <f t="shared" si="15"/>
        <v>-2.521100640378962</v>
      </c>
      <c r="F90" s="54">
        <f t="shared" si="16"/>
        <v>-87.65443961603839</v>
      </c>
      <c r="G90" s="55">
        <f t="shared" si="17"/>
        <v>1.3454710040658968</v>
      </c>
      <c r="H90" s="54">
        <f t="shared" si="18"/>
        <v>2.577486856415836</v>
      </c>
      <c r="I90" s="54">
        <f t="shared" si="19"/>
        <v>74.69525045024575</v>
      </c>
      <c r="J90" s="55">
        <f t="shared" si="20"/>
        <v>1.0065128197988018</v>
      </c>
      <c r="K90" s="54">
        <f t="shared" si="21"/>
        <v>0.05638621603687331</v>
      </c>
      <c r="L90" s="65">
        <f t="shared" si="22"/>
        <v>-12.959189165792637</v>
      </c>
    </row>
    <row r="91" spans="1:12" ht="12.75">
      <c r="A91" s="64">
        <f t="shared" si="23"/>
        <v>118.85022274370189</v>
      </c>
      <c r="B91" s="49">
        <f t="shared" si="12"/>
        <v>746.7579732982488</v>
      </c>
      <c r="C91" s="49">
        <f t="shared" si="13"/>
        <v>557647.470684508</v>
      </c>
      <c r="D91" s="54">
        <f t="shared" si="14"/>
        <v>0.6839704840077361</v>
      </c>
      <c r="E91" s="54">
        <f t="shared" si="15"/>
        <v>-3.299252787502679</v>
      </c>
      <c r="F91" s="54">
        <f t="shared" si="16"/>
        <v>-96.636509479378</v>
      </c>
      <c r="G91" s="55">
        <f t="shared" si="17"/>
        <v>1.4706007221289636</v>
      </c>
      <c r="H91" s="54">
        <f t="shared" si="18"/>
        <v>3.3498954978653512</v>
      </c>
      <c r="I91" s="54">
        <f t="shared" si="19"/>
        <v>84.42203334751048</v>
      </c>
      <c r="J91" s="55">
        <f t="shared" si="20"/>
        <v>1.0058474876966734</v>
      </c>
      <c r="K91" s="54">
        <f t="shared" si="21"/>
        <v>0.050642710362671706</v>
      </c>
      <c r="L91" s="65">
        <f t="shared" si="22"/>
        <v>-12.214476131867528</v>
      </c>
    </row>
    <row r="92" spans="1:12" ht="12.75">
      <c r="A92" s="64">
        <f t="shared" si="23"/>
        <v>125.89254117941677</v>
      </c>
      <c r="B92" s="49">
        <f t="shared" si="12"/>
        <v>791.0061650220124</v>
      </c>
      <c r="C92" s="49">
        <f t="shared" si="13"/>
        <v>625690.7531028311</v>
      </c>
      <c r="D92" s="54">
        <f t="shared" si="14"/>
        <v>0.6442186810146415</v>
      </c>
      <c r="E92" s="54">
        <f t="shared" si="15"/>
        <v>-3.819333713768244</v>
      </c>
      <c r="F92" s="54">
        <f t="shared" si="16"/>
        <v>74.02488394893619</v>
      </c>
      <c r="G92" s="55">
        <f t="shared" si="17"/>
        <v>1.5604098278949188</v>
      </c>
      <c r="H92" s="54">
        <f t="shared" si="18"/>
        <v>3.864773539115131</v>
      </c>
      <c r="I92" s="54">
        <f t="shared" si="19"/>
        <v>-85.53943611659389</v>
      </c>
      <c r="J92" s="55">
        <f t="shared" si="20"/>
        <v>1.0052451611687483</v>
      </c>
      <c r="K92" s="54">
        <f t="shared" si="21"/>
        <v>0.045439825346886974</v>
      </c>
      <c r="L92" s="65">
        <f t="shared" si="22"/>
        <v>-11.514552167657698</v>
      </c>
    </row>
    <row r="93" spans="1:12" ht="12.75">
      <c r="A93" s="64">
        <f t="shared" si="23"/>
        <v>133.35214321633245</v>
      </c>
      <c r="B93" s="49">
        <f t="shared" si="12"/>
        <v>837.876226937768</v>
      </c>
      <c r="C93" s="49">
        <f t="shared" si="13"/>
        <v>702036.5716674702</v>
      </c>
      <c r="D93" s="54">
        <f t="shared" si="14"/>
        <v>0.6252455403062548</v>
      </c>
      <c r="E93" s="54">
        <f t="shared" si="15"/>
        <v>-4.078987945641061</v>
      </c>
      <c r="F93" s="54">
        <f t="shared" si="16"/>
        <v>64.89508513414312</v>
      </c>
      <c r="G93" s="55">
        <f t="shared" si="17"/>
        <v>1.606890459234775</v>
      </c>
      <c r="H93" s="54">
        <f t="shared" si="18"/>
        <v>4.1197254435263355</v>
      </c>
      <c r="I93" s="54">
        <f t="shared" si="19"/>
        <v>-75.75151111924221</v>
      </c>
      <c r="J93" s="55">
        <f t="shared" si="20"/>
        <v>1.0047010933972127</v>
      </c>
      <c r="K93" s="54">
        <f t="shared" si="21"/>
        <v>0.04073749788527311</v>
      </c>
      <c r="L93" s="65">
        <f t="shared" si="22"/>
        <v>-10.856425985099094</v>
      </c>
    </row>
    <row r="94" spans="1:12" ht="12.75">
      <c r="A94" s="64">
        <f t="shared" si="23"/>
        <v>141.25375446227548</v>
      </c>
      <c r="B94" s="49">
        <f t="shared" si="12"/>
        <v>887.5235146213222</v>
      </c>
      <c r="C94" s="49">
        <f t="shared" si="13"/>
        <v>787697.9890057843</v>
      </c>
      <c r="D94" s="54">
        <f t="shared" si="14"/>
        <v>0.622618153705045</v>
      </c>
      <c r="E94" s="54">
        <f t="shared" si="15"/>
        <v>-4.115564414509577</v>
      </c>
      <c r="F94" s="54">
        <f t="shared" si="16"/>
        <v>56.46054917784849</v>
      </c>
      <c r="G94" s="55">
        <f t="shared" si="17"/>
        <v>1.6128836242750928</v>
      </c>
      <c r="H94" s="54">
        <f t="shared" si="18"/>
        <v>4.152060650215855</v>
      </c>
      <c r="I94" s="54">
        <f t="shared" si="19"/>
        <v>-66.69789176418423</v>
      </c>
      <c r="J94" s="55">
        <f t="shared" si="20"/>
        <v>1.00421062428726</v>
      </c>
      <c r="K94" s="54">
        <f t="shared" si="21"/>
        <v>0.03649623570627995</v>
      </c>
      <c r="L94" s="65">
        <f t="shared" si="22"/>
        <v>-10.237342586335743</v>
      </c>
    </row>
    <row r="95" spans="1:12" ht="12.75">
      <c r="A95" s="64">
        <f t="shared" si="23"/>
        <v>149.6235656094434</v>
      </c>
      <c r="B95" s="49">
        <f t="shared" si="12"/>
        <v>940.1125890450757</v>
      </c>
      <c r="C95" s="49">
        <f t="shared" si="13"/>
        <v>883811.6800810352</v>
      </c>
      <c r="D95" s="54">
        <f t="shared" si="14"/>
        <v>0.6317722388665733</v>
      </c>
      <c r="E95" s="54">
        <f t="shared" si="15"/>
        <v>-3.988789232813228</v>
      </c>
      <c r="F95" s="54">
        <f t="shared" si="16"/>
        <v>49.007526635215505</v>
      </c>
      <c r="G95" s="55">
        <f t="shared" si="17"/>
        <v>1.5888149751096898</v>
      </c>
      <c r="H95" s="54">
        <f t="shared" si="18"/>
        <v>4.0214664908113</v>
      </c>
      <c r="I95" s="54">
        <f t="shared" si="19"/>
        <v>-58.66228894013124</v>
      </c>
      <c r="J95" s="55">
        <f t="shared" si="20"/>
        <v>1.0037691939697877</v>
      </c>
      <c r="K95" s="54">
        <f t="shared" si="21"/>
        <v>0.0326772579980721</v>
      </c>
      <c r="L95" s="65">
        <f t="shared" si="22"/>
        <v>-9.654762304915735</v>
      </c>
    </row>
    <row r="96" spans="1:12" ht="12.75">
      <c r="A96" s="64">
        <f t="shared" si="23"/>
        <v>158.48931924611142</v>
      </c>
      <c r="B96" s="49">
        <f t="shared" si="12"/>
        <v>995.8177620320621</v>
      </c>
      <c r="C96" s="49">
        <f t="shared" si="13"/>
        <v>991653.0151785447</v>
      </c>
      <c r="D96" s="54">
        <f t="shared" si="14"/>
        <v>0.6486770611802174</v>
      </c>
      <c r="E96" s="54">
        <f t="shared" si="15"/>
        <v>-3.759429190431844</v>
      </c>
      <c r="F96" s="54">
        <f t="shared" si="16"/>
        <v>42.615647387506286</v>
      </c>
      <c r="G96" s="55">
        <f t="shared" si="17"/>
        <v>1.5467980410016324</v>
      </c>
      <c r="H96" s="54">
        <f t="shared" si="18"/>
        <v>3.7886722674681925</v>
      </c>
      <c r="I96" s="54">
        <f t="shared" si="19"/>
        <v>-51.721990446695905</v>
      </c>
      <c r="J96" s="55">
        <f t="shared" si="20"/>
        <v>1.0033724074762564</v>
      </c>
      <c r="K96" s="54">
        <f t="shared" si="21"/>
        <v>0.029243077036349922</v>
      </c>
      <c r="L96" s="65">
        <f t="shared" si="22"/>
        <v>-9.10634305918962</v>
      </c>
    </row>
    <row r="97" spans="1:12" ht="12.75">
      <c r="A97" s="64">
        <f t="shared" si="23"/>
        <v>167.8804018122561</v>
      </c>
      <c r="B97" s="49">
        <f t="shared" si="12"/>
        <v>1054.8236740301727</v>
      </c>
      <c r="C97" s="49">
        <f t="shared" si="13"/>
        <v>1112652.983294512</v>
      </c>
      <c r="D97" s="54">
        <f t="shared" si="14"/>
        <v>0.6701615018755299</v>
      </c>
      <c r="E97" s="54">
        <f t="shared" si="15"/>
        <v>-3.476410485647503</v>
      </c>
      <c r="F97" s="54">
        <f t="shared" si="16"/>
        <v>37.224640687070334</v>
      </c>
      <c r="G97" s="55">
        <f t="shared" si="17"/>
        <v>1.4966782018204805</v>
      </c>
      <c r="H97" s="54">
        <f t="shared" si="18"/>
        <v>3.5025686695619997</v>
      </c>
      <c r="I97" s="54">
        <f t="shared" si="19"/>
        <v>-45.814563192937676</v>
      </c>
      <c r="J97" s="55">
        <f t="shared" si="20"/>
        <v>1.0030161115563807</v>
      </c>
      <c r="K97" s="54">
        <f t="shared" si="21"/>
        <v>0.026158183914496848</v>
      </c>
      <c r="L97" s="65">
        <f t="shared" si="22"/>
        <v>-8.589922505867342</v>
      </c>
    </row>
    <row r="98" spans="1:12" ht="12.75">
      <c r="A98" s="64">
        <f t="shared" si="23"/>
        <v>177.82794100389236</v>
      </c>
      <c r="B98" s="49">
        <f t="shared" si="12"/>
        <v>1117.3259061216547</v>
      </c>
      <c r="C98" s="49">
        <f t="shared" si="13"/>
        <v>1248417.180490577</v>
      </c>
      <c r="D98" s="54">
        <f t="shared" si="14"/>
        <v>0.6939284513548266</v>
      </c>
      <c r="E98" s="54">
        <f t="shared" si="15"/>
        <v>-3.1737061178094548</v>
      </c>
      <c r="F98" s="54">
        <f t="shared" si="16"/>
        <v>32.708555830919096</v>
      </c>
      <c r="G98" s="55">
        <f t="shared" si="17"/>
        <v>1.444956524349288</v>
      </c>
      <c r="H98" s="54">
        <f t="shared" si="18"/>
        <v>3.1970956059448064</v>
      </c>
      <c r="I98" s="54">
        <f t="shared" si="19"/>
        <v>-40.812056266975745</v>
      </c>
      <c r="J98" s="55">
        <f t="shared" si="20"/>
        <v>1.0026964432167542</v>
      </c>
      <c r="K98" s="54">
        <f t="shared" si="21"/>
        <v>0.023389488135351827</v>
      </c>
      <c r="L98" s="65">
        <f t="shared" si="22"/>
        <v>-8.103500436056649</v>
      </c>
    </row>
    <row r="99" spans="1:12" ht="12.75">
      <c r="A99" s="64">
        <f t="shared" si="23"/>
        <v>188.36490894898014</v>
      </c>
      <c r="B99" s="49">
        <f t="shared" si="12"/>
        <v>1183.5316282964527</v>
      </c>
      <c r="C99" s="49">
        <f t="shared" si="13"/>
        <v>1400747.1151780528</v>
      </c>
      <c r="D99" s="54">
        <f t="shared" si="14"/>
        <v>0.7184100495379719</v>
      </c>
      <c r="E99" s="54">
        <f t="shared" si="15"/>
        <v>-2.872552022684739</v>
      </c>
      <c r="F99" s="54">
        <f t="shared" si="16"/>
        <v>28.92605773784682</v>
      </c>
      <c r="G99" s="55">
        <f t="shared" si="17"/>
        <v>1.3953171256727257</v>
      </c>
      <c r="H99" s="54">
        <f t="shared" si="18"/>
        <v>2.8934584930879974</v>
      </c>
      <c r="I99" s="54">
        <f t="shared" si="19"/>
        <v>-36.57128043062318</v>
      </c>
      <c r="J99" s="55">
        <f t="shared" si="20"/>
        <v>1.0024098453757235</v>
      </c>
      <c r="K99" s="54">
        <f t="shared" si="21"/>
        <v>0.020906470403259082</v>
      </c>
      <c r="L99" s="65">
        <f t="shared" si="22"/>
        <v>-7.645222692776365</v>
      </c>
    </row>
    <row r="100" spans="1:12" ht="12.75">
      <c r="A100" s="64">
        <f t="shared" si="23"/>
        <v>199.52623149688804</v>
      </c>
      <c r="B100" s="49">
        <f t="shared" si="12"/>
        <v>1253.6602861381598</v>
      </c>
      <c r="C100" s="49">
        <f t="shared" si="13"/>
        <v>1571664.1130400128</v>
      </c>
      <c r="D100" s="54">
        <f t="shared" si="14"/>
        <v>0.7425861663114157</v>
      </c>
      <c r="E100" s="54">
        <f t="shared" si="15"/>
        <v>-2.5850629107233742</v>
      </c>
      <c r="F100" s="54">
        <f t="shared" si="16"/>
        <v>25.74574041352749</v>
      </c>
      <c r="G100" s="55">
        <f t="shared" si="17"/>
        <v>1.3495444804172458</v>
      </c>
      <c r="H100" s="54">
        <f t="shared" si="18"/>
        <v>2.603744065830096</v>
      </c>
      <c r="I100" s="54">
        <f t="shared" si="19"/>
        <v>-32.95910753847904</v>
      </c>
      <c r="J100" s="55">
        <f t="shared" si="20"/>
        <v>1.002153061979774</v>
      </c>
      <c r="K100" s="54">
        <f t="shared" si="21"/>
        <v>0.018681155106721945</v>
      </c>
      <c r="L100" s="65">
        <f t="shared" si="22"/>
        <v>-7.213367124951549</v>
      </c>
    </row>
    <row r="101" spans="1:12" ht="12.75">
      <c r="A101" s="64">
        <f t="shared" si="23"/>
        <v>211.34890398366477</v>
      </c>
      <c r="B101" s="49">
        <f t="shared" si="12"/>
        <v>1327.9443281986717</v>
      </c>
      <c r="C101" s="49">
        <f t="shared" si="13"/>
        <v>1763436.1387950215</v>
      </c>
      <c r="D101" s="54">
        <f t="shared" si="14"/>
        <v>0.7658243797381893</v>
      </c>
      <c r="E101" s="54">
        <f t="shared" si="15"/>
        <v>-2.3174162432549568</v>
      </c>
      <c r="F101" s="54">
        <f t="shared" si="16"/>
        <v>23.055359212418374</v>
      </c>
      <c r="G101" s="55">
        <f t="shared" si="17"/>
        <v>1.3082935855449813</v>
      </c>
      <c r="H101" s="54">
        <f t="shared" si="18"/>
        <v>2.334104241769166</v>
      </c>
      <c r="I101" s="54">
        <f t="shared" si="19"/>
        <v>-29.861690658185445</v>
      </c>
      <c r="J101" s="55">
        <f t="shared" si="20"/>
        <v>1.001923123665437</v>
      </c>
      <c r="K101" s="54">
        <f t="shared" si="21"/>
        <v>0.016687998514208338</v>
      </c>
      <c r="L101" s="65">
        <f t="shared" si="22"/>
        <v>-6.806331445767071</v>
      </c>
    </row>
    <row r="102" spans="1:12" ht="12.75">
      <c r="A102" s="64">
        <f t="shared" si="23"/>
        <v>223.87211385683406</v>
      </c>
      <c r="B102" s="49">
        <f t="shared" si="12"/>
        <v>1406.6299764724952</v>
      </c>
      <c r="C102" s="49">
        <f t="shared" si="13"/>
        <v>1978607.8907110123</v>
      </c>
      <c r="D102" s="54">
        <f t="shared" si="14"/>
        <v>0.7877572933334633</v>
      </c>
      <c r="E102" s="54">
        <f t="shared" si="15"/>
        <v>-2.072151345692646</v>
      </c>
      <c r="F102" s="54">
        <f t="shared" si="16"/>
        <v>20.762966753054904</v>
      </c>
      <c r="G102" s="55">
        <f t="shared" si="17"/>
        <v>1.271606544792669</v>
      </c>
      <c r="H102" s="54">
        <f t="shared" si="18"/>
        <v>2.08705509010835</v>
      </c>
      <c r="I102" s="54">
        <f t="shared" si="19"/>
        <v>-27.185589424962956</v>
      </c>
      <c r="J102" s="55">
        <f t="shared" si="20"/>
        <v>1.0017173299109903</v>
      </c>
      <c r="K102" s="54">
        <f t="shared" si="21"/>
        <v>0.014903744415703317</v>
      </c>
      <c r="L102" s="65">
        <f t="shared" si="22"/>
        <v>-6.4226226719080515</v>
      </c>
    </row>
    <row r="103" spans="1:12" ht="12.75">
      <c r="A103" s="64">
        <f t="shared" si="23"/>
        <v>237.13737056616563</v>
      </c>
      <c r="B103" s="49">
        <f t="shared" si="12"/>
        <v>1489.9780425245328</v>
      </c>
      <c r="C103" s="49">
        <f t="shared" si="13"/>
        <v>2220034.5672052386</v>
      </c>
      <c r="D103" s="54">
        <f t="shared" si="14"/>
        <v>0.8081946148213094</v>
      </c>
      <c r="E103" s="54">
        <f t="shared" si="15"/>
        <v>-1.8496809536699688</v>
      </c>
      <c r="F103" s="54">
        <f t="shared" si="16"/>
        <v>18.794753867625534</v>
      </c>
      <c r="G103" s="55">
        <f t="shared" si="17"/>
        <v>1.239222845419127</v>
      </c>
      <c r="H103" s="54">
        <f t="shared" si="18"/>
        <v>1.8629882232994435</v>
      </c>
      <c r="I103" s="54">
        <f t="shared" si="19"/>
        <v>-24.85560171466545</v>
      </c>
      <c r="J103" s="55">
        <f t="shared" si="20"/>
        <v>1.0015332302312783</v>
      </c>
      <c r="K103" s="54">
        <f t="shared" si="21"/>
        <v>0.01330726962947412</v>
      </c>
      <c r="L103" s="65">
        <f t="shared" si="22"/>
        <v>-6.060847847039916</v>
      </c>
    </row>
    <row r="104" spans="1:12" ht="12.75">
      <c r="A104" s="64">
        <f t="shared" si="23"/>
        <v>251.18864315095811</v>
      </c>
      <c r="B104" s="49">
        <f t="shared" si="12"/>
        <v>1578.2647919764763</v>
      </c>
      <c r="C104" s="49">
        <f t="shared" si="13"/>
        <v>2490919.7535925503</v>
      </c>
      <c r="D104" s="54">
        <f t="shared" si="14"/>
        <v>0.8270622643231477</v>
      </c>
      <c r="E104" s="54">
        <f t="shared" si="15"/>
        <v>-1.649235878258342</v>
      </c>
      <c r="F104" s="54">
        <f t="shared" si="16"/>
        <v>17.0919703625718</v>
      </c>
      <c r="G104" s="55">
        <f t="shared" si="17"/>
        <v>1.2107535896930768</v>
      </c>
      <c r="H104" s="54">
        <f t="shared" si="18"/>
        <v>1.6611153066999953</v>
      </c>
      <c r="I104" s="54">
        <f t="shared" si="19"/>
        <v>-22.811676185994862</v>
      </c>
      <c r="J104" s="55">
        <f t="shared" si="20"/>
        <v>1.0013686054289352</v>
      </c>
      <c r="K104" s="54">
        <f t="shared" si="21"/>
        <v>0.01187942844165226</v>
      </c>
      <c r="L104" s="65">
        <f t="shared" si="22"/>
        <v>-5.719705823423062</v>
      </c>
    </row>
    <row r="105" spans="1:12" ht="12.75">
      <c r="A105" s="64">
        <f t="shared" si="23"/>
        <v>266.0725059798811</v>
      </c>
      <c r="B105" s="49">
        <f t="shared" si="12"/>
        <v>1671.7828602172415</v>
      </c>
      <c r="C105" s="49">
        <f t="shared" si="13"/>
        <v>2794857.931716141</v>
      </c>
      <c r="D105" s="54">
        <f t="shared" si="14"/>
        <v>0.8443609274073961</v>
      </c>
      <c r="E105" s="54">
        <f t="shared" si="15"/>
        <v>-1.4694374353779578</v>
      </c>
      <c r="F105" s="54">
        <f t="shared" si="16"/>
        <v>15.607933363325769</v>
      </c>
      <c r="G105" s="55">
        <f t="shared" si="17"/>
        <v>1.185774254625089</v>
      </c>
      <c r="H105" s="54">
        <f t="shared" si="18"/>
        <v>1.480040335330888</v>
      </c>
      <c r="I105" s="54">
        <f t="shared" si="19"/>
        <v>-21.005913296870116</v>
      </c>
      <c r="J105" s="55">
        <f t="shared" si="20"/>
        <v>1.0012214493310538</v>
      </c>
      <c r="K105" s="54">
        <f t="shared" si="21"/>
        <v>0.010602899952929687</v>
      </c>
      <c r="L105" s="65">
        <f t="shared" si="22"/>
        <v>-5.397979933544347</v>
      </c>
    </row>
    <row r="106" spans="1:12" ht="12.75">
      <c r="A106" s="64">
        <f t="shared" si="23"/>
        <v>281.83829312644554</v>
      </c>
      <c r="B106" s="49">
        <f t="shared" si="12"/>
        <v>1770.842222372656</v>
      </c>
      <c r="C106" s="49">
        <f t="shared" si="13"/>
        <v>3135882.176537727</v>
      </c>
      <c r="D106" s="54">
        <f t="shared" si="14"/>
        <v>0.8601380936892092</v>
      </c>
      <c r="E106" s="54">
        <f t="shared" si="15"/>
        <v>-1.3086363585555203</v>
      </c>
      <c r="F106" s="54">
        <f t="shared" si="16"/>
        <v>14.305468604176214</v>
      </c>
      <c r="G106" s="55">
        <f t="shared" si="17"/>
        <v>1.1638711953084486</v>
      </c>
      <c r="H106" s="54">
        <f t="shared" si="18"/>
        <v>1.3180983990258268</v>
      </c>
      <c r="I106" s="54">
        <f t="shared" si="19"/>
        <v>-19.400000027179825</v>
      </c>
      <c r="J106" s="55">
        <f t="shared" si="20"/>
        <v>1.0010899512323903</v>
      </c>
      <c r="K106" s="54">
        <f t="shared" si="21"/>
        <v>0.0094620404703063</v>
      </c>
      <c r="L106" s="65">
        <f t="shared" si="22"/>
        <v>-5.094531423003611</v>
      </c>
    </row>
    <row r="107" spans="1:12" ht="13.5" thickBot="1">
      <c r="A107" s="66">
        <f t="shared" si="23"/>
        <v>298.53826189179614</v>
      </c>
      <c r="B107" s="67">
        <f t="shared" si="12"/>
        <v>1875.7712207494649</v>
      </c>
      <c r="C107" s="67">
        <f t="shared" si="13"/>
        <v>3518517.6725919377</v>
      </c>
      <c r="D107" s="54">
        <f t="shared" si="14"/>
        <v>0.87446929311093</v>
      </c>
      <c r="E107" s="68">
        <f t="shared" si="15"/>
        <v>-1.1651087223709278</v>
      </c>
      <c r="F107" s="54">
        <f t="shared" si="16"/>
        <v>13.154843468357429</v>
      </c>
      <c r="G107" s="69">
        <f t="shared" si="17"/>
        <v>1.1446628109974315</v>
      </c>
      <c r="H107" s="68">
        <f t="shared" si="18"/>
        <v>1.1735514647017982</v>
      </c>
      <c r="I107" s="68">
        <f t="shared" si="19"/>
        <v>-17.963137010410694</v>
      </c>
      <c r="J107" s="69">
        <f t="shared" si="20"/>
        <v>1.0009724791832941</v>
      </c>
      <c r="K107" s="68">
        <f t="shared" si="21"/>
        <v>0.008442742330871285</v>
      </c>
      <c r="L107" s="70">
        <f t="shared" si="22"/>
        <v>-4.808293542053265</v>
      </c>
    </row>
    <row r="109" ht="12.75">
      <c r="A109" t="s">
        <v>53</v>
      </c>
    </row>
    <row r="111" ht="12.75">
      <c r="A111" t="s">
        <v>54</v>
      </c>
    </row>
    <row r="112" ht="12.75">
      <c r="A112" t="s">
        <v>55</v>
      </c>
    </row>
    <row r="113" ht="12.75">
      <c r="A113" t="s">
        <v>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I39" sqref="I39"/>
    </sheetView>
  </sheetViews>
  <sheetFormatPr defaultColWidth="9.140625" defaultRowHeight="12.75"/>
  <cols>
    <col min="1" max="1" width="2.28125" style="0" customWidth="1"/>
    <col min="2" max="2" width="2.57421875" style="0" customWidth="1"/>
    <col min="3" max="3" width="2.281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2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2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1.421875" style="0" customWidth="1"/>
    <col min="2" max="2" width="8.57421875" style="98" customWidth="1"/>
    <col min="3" max="3" width="6.28125" style="85" customWidth="1"/>
    <col min="4" max="4" width="6.28125" style="0" customWidth="1"/>
    <col min="5" max="5" width="11.7109375" style="0" customWidth="1"/>
    <col min="6" max="6" width="19.28125" style="0" customWidth="1"/>
    <col min="7" max="7" width="2.8515625" style="0" customWidth="1"/>
  </cols>
  <sheetData>
    <row r="1" ht="20.25">
      <c r="A1" s="110" t="s">
        <v>74</v>
      </c>
    </row>
    <row r="2" spans="1:9" ht="7.5" customHeight="1">
      <c r="A2" s="91"/>
      <c r="B2" s="99"/>
      <c r="C2" s="90"/>
      <c r="D2" s="91"/>
      <c r="E2" s="91"/>
      <c r="F2" s="91"/>
      <c r="G2" s="91"/>
      <c r="H2" s="91"/>
      <c r="I2" s="91"/>
    </row>
    <row r="3" spans="1:9" ht="12.75">
      <c r="A3" s="91"/>
      <c r="B3" s="121" t="s">
        <v>72</v>
      </c>
      <c r="C3" s="86" t="s">
        <v>97</v>
      </c>
      <c r="D3" s="87"/>
      <c r="E3" s="88"/>
      <c r="F3" s="111" t="s">
        <v>75</v>
      </c>
      <c r="G3" s="91"/>
      <c r="H3" s="91"/>
      <c r="I3" s="91"/>
    </row>
    <row r="4" spans="1:9" ht="12.75">
      <c r="A4" s="91"/>
      <c r="B4" s="122" t="s">
        <v>66</v>
      </c>
      <c r="C4" s="89">
        <v>37</v>
      </c>
      <c r="D4" s="90" t="s">
        <v>4</v>
      </c>
      <c r="E4" s="91"/>
      <c r="F4" s="112" t="s">
        <v>82</v>
      </c>
      <c r="G4" s="91"/>
      <c r="H4" s="91"/>
      <c r="I4" s="91"/>
    </row>
    <row r="5" spans="1:9" ht="12.75">
      <c r="A5" s="91"/>
      <c r="B5" s="122" t="s">
        <v>65</v>
      </c>
      <c r="C5" s="89">
        <v>0.46</v>
      </c>
      <c r="D5" s="90"/>
      <c r="E5" s="91"/>
      <c r="F5" s="112" t="s">
        <v>76</v>
      </c>
      <c r="G5" s="91"/>
      <c r="H5" s="91"/>
      <c r="I5" s="91"/>
    </row>
    <row r="6" spans="1:9" ht="12.75">
      <c r="A6" s="91"/>
      <c r="B6" s="122" t="s">
        <v>67</v>
      </c>
      <c r="C6" s="89">
        <v>-141.6</v>
      </c>
      <c r="D6" s="90" t="s">
        <v>91</v>
      </c>
      <c r="E6" s="91"/>
      <c r="F6" s="112" t="s">
        <v>77</v>
      </c>
      <c r="G6" s="91"/>
      <c r="H6" s="91"/>
      <c r="I6" s="91"/>
    </row>
    <row r="7" spans="1:9" ht="12.75">
      <c r="A7" s="91"/>
      <c r="B7" s="123" t="s">
        <v>68</v>
      </c>
      <c r="C7" s="92">
        <v>-14.16</v>
      </c>
      <c r="D7" s="93" t="s">
        <v>91</v>
      </c>
      <c r="E7" s="94"/>
      <c r="F7" s="113" t="s">
        <v>78</v>
      </c>
      <c r="G7" s="91"/>
      <c r="H7" s="91"/>
      <c r="I7" s="91"/>
    </row>
    <row r="8" spans="1:9" ht="12.75">
      <c r="A8" s="91"/>
      <c r="B8" s="120" t="s">
        <v>94</v>
      </c>
      <c r="C8" s="119" t="s">
        <v>96</v>
      </c>
      <c r="D8" s="90"/>
      <c r="E8" s="91"/>
      <c r="F8" s="97"/>
      <c r="G8" s="91"/>
      <c r="H8" s="91"/>
      <c r="I8" s="91"/>
    </row>
    <row r="9" spans="1:9" ht="12.75">
      <c r="A9" s="91"/>
      <c r="B9" s="121" t="s">
        <v>69</v>
      </c>
      <c r="C9" s="87">
        <f>C13/D13</f>
        <v>9.999999999999998</v>
      </c>
      <c r="D9" s="87"/>
      <c r="E9" s="88"/>
      <c r="F9" s="111"/>
      <c r="G9" s="91"/>
      <c r="H9" s="91"/>
      <c r="I9" s="91"/>
    </row>
    <row r="10" spans="1:9" ht="12.75">
      <c r="A10" s="91"/>
      <c r="B10" s="122" t="s">
        <v>70</v>
      </c>
      <c r="C10" s="95">
        <f>(C11*C5)/C4</f>
        <v>1.5256474035634837</v>
      </c>
      <c r="D10" s="90"/>
      <c r="E10" s="91"/>
      <c r="F10" s="112" t="s">
        <v>79</v>
      </c>
      <c r="G10" s="91"/>
      <c r="H10" s="91"/>
      <c r="I10" s="91"/>
    </row>
    <row r="11" spans="1:9" ht="12.75">
      <c r="A11" s="91"/>
      <c r="B11" s="122" t="s">
        <v>73</v>
      </c>
      <c r="C11" s="95">
        <f>C4*(SQRT(C9+1))</f>
        <v>122.71511724314978</v>
      </c>
      <c r="D11" s="90" t="s">
        <v>4</v>
      </c>
      <c r="E11" s="91"/>
      <c r="F11" s="112" t="s">
        <v>81</v>
      </c>
      <c r="G11" s="91"/>
      <c r="H11" s="91"/>
      <c r="I11" s="91"/>
    </row>
    <row r="12" spans="1:9" ht="12.75">
      <c r="A12" s="91"/>
      <c r="B12" s="123" t="s">
        <v>71</v>
      </c>
      <c r="C12" s="96">
        <f>C11*SQRT(((1/C10^2-2)+SQRT((1/C10^2-2)^2+4))/2)</f>
        <v>85.57011134127463</v>
      </c>
      <c r="D12" s="93" t="s">
        <v>4</v>
      </c>
      <c r="E12" s="94"/>
      <c r="F12" s="113" t="s">
        <v>80</v>
      </c>
      <c r="G12" s="91"/>
      <c r="H12" s="91"/>
      <c r="I12" s="91"/>
    </row>
    <row r="13" spans="1:9" ht="12.75">
      <c r="A13" s="91"/>
      <c r="B13" s="99"/>
      <c r="C13" s="125">
        <f>IF(C6&lt;0,ABS(C6/28.317),C6)</f>
        <v>5.000529717131052</v>
      </c>
      <c r="D13" s="125">
        <f>IF(C7&lt;0,ABS(C7/28.317),C7)</f>
        <v>0.5000529717131053</v>
      </c>
      <c r="E13" s="91"/>
      <c r="F13" s="91"/>
      <c r="G13" s="91"/>
      <c r="H13" s="91"/>
      <c r="I13" s="91"/>
    </row>
    <row r="14" ht="13.5" thickBot="1"/>
    <row r="15" spans="2:6" ht="13.5" thickBot="1">
      <c r="B15" s="114" t="s">
        <v>87</v>
      </c>
      <c r="C15" s="115" t="s">
        <v>83</v>
      </c>
      <c r="D15" s="116" t="s">
        <v>84</v>
      </c>
      <c r="E15" s="116" t="s">
        <v>85</v>
      </c>
      <c r="F15" s="117" t="s">
        <v>86</v>
      </c>
    </row>
    <row r="16" spans="2:6" ht="12.75">
      <c r="B16" s="101">
        <v>15</v>
      </c>
      <c r="C16" s="102">
        <f>B16/C11</f>
        <v>0.12223432888287716</v>
      </c>
      <c r="D16" s="102">
        <f>C16^2</f>
        <v>0.014941231157447379</v>
      </c>
      <c r="E16" s="102">
        <f>D16/(SQRT((D16-1)^2+(C16/C10)^2))</f>
        <v>0.015117934731299968</v>
      </c>
      <c r="F16" s="103">
        <f>20*(LOG(E16)/LOG(10))</f>
        <v>-36.4101506794246</v>
      </c>
    </row>
    <row r="17" spans="2:6" ht="12.75">
      <c r="B17" s="104">
        <f>B16+5</f>
        <v>20</v>
      </c>
      <c r="C17" s="105">
        <f>B17/C11</f>
        <v>0.16297910517716954</v>
      </c>
      <c r="D17" s="105">
        <f aca="true" t="shared" si="0" ref="D17:D53">C17^2</f>
        <v>0.026562188724350892</v>
      </c>
      <c r="E17" s="105">
        <f>D17/(SQRT((D17-1)^2+(C17/C10)^2))</f>
        <v>0.02712415001394533</v>
      </c>
      <c r="F17" s="106">
        <f aca="true" t="shared" si="1" ref="F17:F53">20*(LOG(E17)/LOG(10))</f>
        <v>-31.33287724722743</v>
      </c>
    </row>
    <row r="18" spans="2:6" ht="12.75">
      <c r="B18" s="104">
        <f aca="true" t="shared" si="2" ref="B18:B53">B17+5</f>
        <v>25</v>
      </c>
      <c r="C18" s="105">
        <f>B18/C11</f>
        <v>0.20372388147146195</v>
      </c>
      <c r="D18" s="105">
        <f t="shared" si="0"/>
        <v>0.04150341988179828</v>
      </c>
      <c r="E18" s="105">
        <f>D18/(SQRT((D18-1)^2+(C18/C10)^2))</f>
        <v>0.042886358140303185</v>
      </c>
      <c r="F18" s="106">
        <f t="shared" si="1"/>
        <v>-27.353616639556975</v>
      </c>
    </row>
    <row r="19" spans="2:6" ht="12.75">
      <c r="B19" s="104">
        <f t="shared" si="2"/>
        <v>30</v>
      </c>
      <c r="C19" s="105">
        <f>B19/C11</f>
        <v>0.24446865776575433</v>
      </c>
      <c r="D19" s="105">
        <f t="shared" si="0"/>
        <v>0.059764924629789516</v>
      </c>
      <c r="E19" s="105">
        <f>D19/(SQRT((D19-1)^2+(C19/C10)^2))</f>
        <v>0.06266035232308917</v>
      </c>
      <c r="F19" s="106">
        <f t="shared" si="1"/>
        <v>-24.060143350419402</v>
      </c>
    </row>
    <row r="20" spans="2:6" ht="12.75">
      <c r="B20" s="104">
        <f t="shared" si="2"/>
        <v>35</v>
      </c>
      <c r="C20" s="105">
        <f>B20/C11</f>
        <v>0.28521343406004673</v>
      </c>
      <c r="D20" s="105">
        <f t="shared" si="0"/>
        <v>0.08134670296832462</v>
      </c>
      <c r="E20" s="105">
        <f>D20/(SQRT((D20-1)^2+(C20/C10)^2))</f>
        <v>0.0867714762629975</v>
      </c>
      <c r="F20" s="106">
        <f t="shared" si="1"/>
        <v>-21.232460274677194</v>
      </c>
    </row>
    <row r="21" spans="2:6" ht="12.75">
      <c r="B21" s="104">
        <f t="shared" si="2"/>
        <v>40</v>
      </c>
      <c r="C21" s="105">
        <f>B21/C11</f>
        <v>0.3259582103543391</v>
      </c>
      <c r="D21" s="105">
        <f t="shared" si="0"/>
        <v>0.10624875489740357</v>
      </c>
      <c r="E21" s="105">
        <f>D21/(SQRT((D21-1)^2+(C21/C10)^2))</f>
        <v>0.11562182042481363</v>
      </c>
      <c r="F21" s="106">
        <f t="shared" si="1"/>
        <v>-18.73920394187031</v>
      </c>
    </row>
    <row r="22" spans="2:6" ht="12.75">
      <c r="B22" s="104">
        <f t="shared" si="2"/>
        <v>45</v>
      </c>
      <c r="C22" s="105">
        <f>B22/C11</f>
        <v>0.3667029866486315</v>
      </c>
      <c r="D22" s="105">
        <f t="shared" si="0"/>
        <v>0.1344710804170264</v>
      </c>
      <c r="E22" s="105">
        <f>D22/(SQRT((D22-1)^2+(C22/C10)^2))</f>
        <v>0.14969786659466788</v>
      </c>
      <c r="F22" s="106">
        <f t="shared" si="1"/>
        <v>-16.49568777841157</v>
      </c>
    </row>
    <row r="23" spans="2:6" ht="12.75">
      <c r="B23" s="104">
        <f t="shared" si="2"/>
        <v>50</v>
      </c>
      <c r="C23" s="105">
        <f>B23/C11</f>
        <v>0.4074477629429239</v>
      </c>
      <c r="D23" s="105">
        <f t="shared" si="0"/>
        <v>0.16601367952719312</v>
      </c>
      <c r="E23" s="105">
        <f>D23/(SQRT((D23-1)^2+(C23/C10)^2))</f>
        <v>0.18957743292036272</v>
      </c>
      <c r="F23" s="106">
        <f t="shared" si="1"/>
        <v>-14.444267236738744</v>
      </c>
    </row>
    <row r="24" spans="2:6" ht="12.75">
      <c r="B24" s="104">
        <f t="shared" si="2"/>
        <v>55</v>
      </c>
      <c r="C24" s="105">
        <f>B24/C11</f>
        <v>0.44819253923721625</v>
      </c>
      <c r="D24" s="105">
        <f t="shared" si="0"/>
        <v>0.20087655222790363</v>
      </c>
      <c r="E24" s="105">
        <f>D24/(SQRT((D24-1)^2+(C24/C10)^2))</f>
        <v>0.23593377051400846</v>
      </c>
      <c r="F24" s="106">
        <f t="shared" si="1"/>
        <v>-12.544197833564326</v>
      </c>
    </row>
    <row r="25" spans="2:8" ht="12.75">
      <c r="B25" s="104">
        <f t="shared" si="2"/>
        <v>60</v>
      </c>
      <c r="C25" s="105">
        <f>B25/C11</f>
        <v>0.48893731553150865</v>
      </c>
      <c r="D25" s="105">
        <f t="shared" si="0"/>
        <v>0.23905969851915806</v>
      </c>
      <c r="E25" s="105">
        <f>D25/(SQRT((D25-1)^2+(C25/C10)^2))</f>
        <v>0.2895329811723423</v>
      </c>
      <c r="F25" s="106">
        <f t="shared" si="1"/>
        <v>-10.766039158570965</v>
      </c>
      <c r="H25" t="s">
        <v>92</v>
      </c>
    </row>
    <row r="26" spans="2:8" ht="12.75">
      <c r="B26" s="104">
        <f t="shared" si="2"/>
        <v>65</v>
      </c>
      <c r="C26" s="105">
        <f>B26/C11</f>
        <v>0.5296820918258011</v>
      </c>
      <c r="D26" s="105">
        <f t="shared" si="0"/>
        <v>0.2805631184009563</v>
      </c>
      <c r="E26" s="105">
        <f>D26/(SQRT((D26-1)^2+(C26/C10)^2))</f>
        <v>0.3512182218289997</v>
      </c>
      <c r="F26" s="106">
        <f t="shared" si="1"/>
        <v>-9.088459204151599</v>
      </c>
      <c r="H26" t="s">
        <v>93</v>
      </c>
    </row>
    <row r="27" spans="2:6" ht="12.75">
      <c r="B27" s="104">
        <f t="shared" si="2"/>
        <v>70</v>
      </c>
      <c r="C27" s="105">
        <f>B27/C11</f>
        <v>0.5704268681200935</v>
      </c>
      <c r="D27" s="105">
        <f t="shared" si="0"/>
        <v>0.3253868118732985</v>
      </c>
      <c r="E27" s="105">
        <f>D27/(SQRT((D27-1)^2+(C27/C10)^2))</f>
        <v>0.42187006898526264</v>
      </c>
      <c r="F27" s="106">
        <f t="shared" si="1"/>
        <v>-7.4964257206464335</v>
      </c>
    </row>
    <row r="28" spans="2:6" ht="12.75">
      <c r="B28" s="104">
        <f t="shared" si="2"/>
        <v>75</v>
      </c>
      <c r="C28" s="105">
        <f>B28/C11</f>
        <v>0.6111716444143858</v>
      </c>
      <c r="D28" s="105">
        <f t="shared" si="0"/>
        <v>0.3735307789361844</v>
      </c>
      <c r="E28" s="105">
        <f>D28/(SQRT((D28-1)^2+(C28/C10)^2))</f>
        <v>0.5023268112390509</v>
      </c>
      <c r="F28" s="106">
        <f t="shared" si="1"/>
        <v>-5.98027282293587</v>
      </c>
    </row>
    <row r="29" spans="2:6" ht="12.75">
      <c r="B29" s="104">
        <f t="shared" si="2"/>
        <v>80</v>
      </c>
      <c r="C29" s="105">
        <f>B29/C11</f>
        <v>0.6519164207086782</v>
      </c>
      <c r="D29" s="105">
        <f t="shared" si="0"/>
        <v>0.4249950195896143</v>
      </c>
      <c r="E29" s="105">
        <f>D29/(SQRT((D29-1)^2+(C29/C10)^2))</f>
        <v>0.5932421673918107</v>
      </c>
      <c r="F29" s="106">
        <f t="shared" si="1"/>
        <v>-4.535359741722677</v>
      </c>
    </row>
    <row r="30" spans="2:6" ht="12.75">
      <c r="B30" s="104">
        <f t="shared" si="2"/>
        <v>85</v>
      </c>
      <c r="C30" s="105">
        <f>B30/C11</f>
        <v>0.6926611970029706</v>
      </c>
      <c r="D30" s="105">
        <f t="shared" si="0"/>
        <v>0.479779533833588</v>
      </c>
      <c r="E30" s="105">
        <f>D30/(SQRT((D30-1)^2+(C30/C10)^2))</f>
        <v>0.6948543963485014</v>
      </c>
      <c r="F30" s="106">
        <f t="shared" si="1"/>
        <v>-3.162123807110537</v>
      </c>
    </row>
    <row r="31" spans="2:6" ht="12.75">
      <c r="B31" s="104">
        <f t="shared" si="2"/>
        <v>90</v>
      </c>
      <c r="C31" s="105">
        <f>B31/C11</f>
        <v>0.733405973297263</v>
      </c>
      <c r="D31" s="105">
        <f t="shared" si="0"/>
        <v>0.5378843216681056</v>
      </c>
      <c r="E31" s="105">
        <f>D31/(SQRT((D31-1)^2+(C31/C10)^2))</f>
        <v>0.8066485197981897</v>
      </c>
      <c r="F31" s="106">
        <f t="shared" si="1"/>
        <v>-1.8663131757802827</v>
      </c>
    </row>
    <row r="32" spans="2:6" ht="12.75">
      <c r="B32" s="104">
        <f t="shared" si="2"/>
        <v>95</v>
      </c>
      <c r="C32" s="105">
        <f>B32/C11</f>
        <v>0.7741507495915554</v>
      </c>
      <c r="D32" s="105">
        <f t="shared" si="0"/>
        <v>0.5993093830931671</v>
      </c>
      <c r="E32" s="105">
        <f>D32/(SQRT((D32-1)^2+(C32/C10)^2))</f>
        <v>0.9269280974065628</v>
      </c>
      <c r="F32" s="106">
        <f t="shared" si="1"/>
        <v>-0.6590790627558286</v>
      </c>
    </row>
    <row r="33" spans="2:6" ht="12.75">
      <c r="B33" s="104">
        <f t="shared" si="2"/>
        <v>100</v>
      </c>
      <c r="C33" s="105">
        <f>B33/C11</f>
        <v>0.8148955258858478</v>
      </c>
      <c r="D33" s="105">
        <f t="shared" si="0"/>
        <v>0.6640547181087725</v>
      </c>
      <c r="E33" s="105">
        <f>D33/(SQRT((D33-1)^2+(C33/C10)^2))</f>
        <v>1.0523924213278515</v>
      </c>
      <c r="F33" s="106">
        <f t="shared" si="1"/>
        <v>0.4435542381527171</v>
      </c>
    </row>
    <row r="34" spans="2:6" ht="12.75">
      <c r="B34" s="104">
        <f t="shared" si="2"/>
        <v>105</v>
      </c>
      <c r="C34" s="105">
        <f>B34/C11</f>
        <v>0.8556403021801401</v>
      </c>
      <c r="D34" s="105">
        <f t="shared" si="0"/>
        <v>0.7321203267149214</v>
      </c>
      <c r="E34" s="105">
        <f>D34/(SQRT((D34-1)^2+(C34/C10)^2))</f>
        <v>1.1779343864904854</v>
      </c>
      <c r="F34" s="106">
        <f t="shared" si="1"/>
        <v>1.422421999535429</v>
      </c>
    </row>
    <row r="35" spans="2:6" ht="12.75">
      <c r="B35" s="104">
        <f t="shared" si="2"/>
        <v>110</v>
      </c>
      <c r="C35" s="105">
        <f>B35/C11</f>
        <v>0.8963850784744325</v>
      </c>
      <c r="D35" s="105">
        <f t="shared" si="0"/>
        <v>0.8035062089116145</v>
      </c>
      <c r="E35" s="105">
        <f>D35/(SQRT((D35-1)^2+(C35/C10)^2))</f>
        <v>1.2969602296355287</v>
      </c>
      <c r="F35" s="106">
        <f t="shared" si="1"/>
        <v>2.258533179127276</v>
      </c>
    </row>
    <row r="36" spans="2:6" ht="12.75">
      <c r="B36" s="104">
        <f t="shared" si="2"/>
        <v>115</v>
      </c>
      <c r="C36" s="105">
        <f>B36/C11</f>
        <v>0.9371298547687249</v>
      </c>
      <c r="D36" s="105">
        <f t="shared" si="0"/>
        <v>0.8782123646988514</v>
      </c>
      <c r="E36" s="105">
        <f>D36/(SQRT((D36-1)^2+(C36/C10)^2))</f>
        <v>1.4024299088123475</v>
      </c>
      <c r="F36" s="106">
        <f t="shared" si="1"/>
        <v>2.9376233026396834</v>
      </c>
    </row>
    <row r="37" spans="2:6" ht="12.75">
      <c r="B37" s="104">
        <f t="shared" si="2"/>
        <v>120</v>
      </c>
      <c r="C37" s="105">
        <f>B37/C11</f>
        <v>0.9778746310630173</v>
      </c>
      <c r="D37" s="105">
        <f t="shared" si="0"/>
        <v>0.9562387940766323</v>
      </c>
      <c r="E37" s="105">
        <f>D37/(SQRT((D37-1)^2+(C37/C10)^2))</f>
        <v>1.4884268154905513</v>
      </c>
      <c r="F37" s="106">
        <f t="shared" si="1"/>
        <v>3.454549713346686</v>
      </c>
    </row>
    <row r="38" spans="2:6" ht="12.75">
      <c r="B38" s="104">
        <f t="shared" si="2"/>
        <v>125</v>
      </c>
      <c r="C38" s="105">
        <f>B38/C11</f>
        <v>1.0186194073573096</v>
      </c>
      <c r="D38" s="105">
        <f t="shared" si="0"/>
        <v>1.0375854970449567</v>
      </c>
      <c r="E38" s="105">
        <f>D38/(SQRT((D38-1)^2+(C38/C10)^2))</f>
        <v>1.5515974766281107</v>
      </c>
      <c r="F38" s="106">
        <f t="shared" si="1"/>
        <v>3.8155812926596493</v>
      </c>
    </row>
    <row r="39" spans="2:6" ht="12.75">
      <c r="B39" s="104">
        <f t="shared" si="2"/>
        <v>130</v>
      </c>
      <c r="C39" s="105">
        <f>B39/C11</f>
        <v>1.0593641836516021</v>
      </c>
      <c r="D39" s="105">
        <f t="shared" si="0"/>
        <v>1.1222524736038253</v>
      </c>
      <c r="E39" s="105">
        <f>D39/(SQRT((D39-1)^2+(C39/C10)^2))</f>
        <v>1.5917342355578261</v>
      </c>
      <c r="F39" s="106">
        <f t="shared" si="1"/>
        <v>4.0374111466038825</v>
      </c>
    </row>
    <row r="40" spans="2:6" ht="12.75">
      <c r="B40" s="104">
        <f t="shared" si="2"/>
        <v>135</v>
      </c>
      <c r="C40" s="105">
        <f>B40/C11</f>
        <v>1.1001089599458944</v>
      </c>
      <c r="D40" s="105">
        <f t="shared" si="0"/>
        <v>1.2102397237532376</v>
      </c>
      <c r="E40" s="105">
        <f>D40/(SQRT((D40-1)^2+(C40/C10)^2))</f>
        <v>1.6112878913855633</v>
      </c>
      <c r="F40" s="106">
        <f t="shared" si="1"/>
        <v>4.143462868841834</v>
      </c>
    </row>
    <row r="41" spans="2:6" ht="12.75">
      <c r="B41" s="104">
        <f t="shared" si="2"/>
        <v>140</v>
      </c>
      <c r="C41" s="105">
        <f>B41/C11</f>
        <v>1.140853736240187</v>
      </c>
      <c r="D41" s="105">
        <f t="shared" si="0"/>
        <v>1.301547247493194</v>
      </c>
      <c r="E41" s="105">
        <f>D41/(SQRT((D41-1)^2+(C41/C10)^2))</f>
        <v>1.6142332332147875</v>
      </c>
      <c r="F41" s="106">
        <f t="shared" si="1"/>
        <v>4.159325683064571</v>
      </c>
    </row>
    <row r="42" spans="2:6" ht="12.75">
      <c r="B42" s="104">
        <f t="shared" si="2"/>
        <v>145</v>
      </c>
      <c r="C42" s="105">
        <f>B42/C11</f>
        <v>1.1815985125344792</v>
      </c>
      <c r="D42" s="105">
        <f t="shared" si="0"/>
        <v>1.3961750448236938</v>
      </c>
      <c r="E42" s="105">
        <f>D42/(SQRT((D42-1)^2+(C42/C10)^2))</f>
        <v>1.6049162917657596</v>
      </c>
      <c r="F42" s="106">
        <f t="shared" si="1"/>
        <v>4.109047713356516</v>
      </c>
    </row>
    <row r="43" spans="2:6" ht="12.75">
      <c r="B43" s="104">
        <f t="shared" si="2"/>
        <v>150</v>
      </c>
      <c r="C43" s="105">
        <f>B43/C11</f>
        <v>1.2223432888287715</v>
      </c>
      <c r="D43" s="105">
        <f t="shared" si="0"/>
        <v>1.4941231157447377</v>
      </c>
      <c r="E43" s="105">
        <f>D43/(SQRT((D43-1)^2+(C43/C10)^2))</f>
        <v>1.5872726485482185</v>
      </c>
      <c r="F43" s="106">
        <f t="shared" si="1"/>
        <v>4.013030653429465</v>
      </c>
    </row>
    <row r="44" spans="2:6" ht="12.75">
      <c r="B44" s="104">
        <f t="shared" si="2"/>
        <v>155</v>
      </c>
      <c r="C44" s="105">
        <f>B44/C11</f>
        <v>1.263088065123064</v>
      </c>
      <c r="D44" s="105">
        <f t="shared" si="0"/>
        <v>1.5953914602563257</v>
      </c>
      <c r="E44" s="105">
        <f>D44/(SQRT((D44-1)^2+(C44/C10)^2))</f>
        <v>1.5644744430959538</v>
      </c>
      <c r="F44" s="106">
        <f t="shared" si="1"/>
        <v>3.887369460055767</v>
      </c>
    </row>
    <row r="45" spans="2:6" ht="12.75">
      <c r="B45" s="104">
        <f t="shared" si="2"/>
        <v>160</v>
      </c>
      <c r="C45" s="105">
        <f>B45/C11</f>
        <v>1.3038328414173563</v>
      </c>
      <c r="D45" s="105">
        <f t="shared" si="0"/>
        <v>1.699980078358457</v>
      </c>
      <c r="E45" s="105">
        <f>D45/(SQRT((D45-1)^2+(C45/C10)^2))</f>
        <v>1.5388817894754427</v>
      </c>
      <c r="F45" s="106">
        <f t="shared" si="1"/>
        <v>3.7441052081921375</v>
      </c>
    </row>
    <row r="46" spans="2:6" ht="12.75">
      <c r="B46" s="104">
        <f t="shared" si="2"/>
        <v>165</v>
      </c>
      <c r="C46" s="105">
        <f>B46/C11</f>
        <v>1.3445776177116489</v>
      </c>
      <c r="D46" s="105">
        <f t="shared" si="0"/>
        <v>1.807888970051133</v>
      </c>
      <c r="E46" s="105">
        <f>D46/(SQRT((D46-1)^2+(C46/C10)^2))</f>
        <v>1.5121485700298622</v>
      </c>
      <c r="F46" s="106">
        <f t="shared" si="1"/>
        <v>3.591889262117399</v>
      </c>
    </row>
    <row r="47" spans="2:6" ht="12.75">
      <c r="B47" s="104">
        <f t="shared" si="2"/>
        <v>170</v>
      </c>
      <c r="C47" s="105">
        <f>B47/C11</f>
        <v>1.3853223940059411</v>
      </c>
      <c r="D47" s="105">
        <f t="shared" si="0"/>
        <v>1.919118135334352</v>
      </c>
      <c r="E47" s="105">
        <f>D47/(SQRT((D47-1)^2+(C47/C10)^2))</f>
        <v>1.485376978108956</v>
      </c>
      <c r="F47" s="106">
        <f t="shared" si="1"/>
        <v>3.436733769836831</v>
      </c>
    </row>
    <row r="48" spans="2:6" ht="12.75">
      <c r="B48" s="104">
        <f t="shared" si="2"/>
        <v>175</v>
      </c>
      <c r="C48" s="105">
        <f>B48/C11</f>
        <v>1.4260671703002334</v>
      </c>
      <c r="D48" s="105">
        <f t="shared" si="0"/>
        <v>2.033667574208115</v>
      </c>
      <c r="E48" s="105">
        <f>D48/(SQRT((D48-1)^2+(C48/C10)^2))</f>
        <v>1.4592658075981406</v>
      </c>
      <c r="F48" s="106">
        <f t="shared" si="1"/>
        <v>3.282688130655921</v>
      </c>
    </row>
    <row r="49" spans="2:6" ht="12.75">
      <c r="B49" s="104">
        <f t="shared" si="2"/>
        <v>180</v>
      </c>
      <c r="C49" s="105">
        <f>B49/C11</f>
        <v>1.466811946594526</v>
      </c>
      <c r="D49" s="105">
        <f t="shared" si="0"/>
        <v>2.1515372866724225</v>
      </c>
      <c r="E49" s="105">
        <f>D49/(SQRT((D49-1)^2+(C49/C10)^2))</f>
        <v>1.434231725332894</v>
      </c>
      <c r="F49" s="106">
        <f t="shared" si="1"/>
        <v>3.1323864980877154</v>
      </c>
    </row>
    <row r="50" spans="2:6" ht="12.75">
      <c r="B50" s="104">
        <f t="shared" si="2"/>
        <v>185</v>
      </c>
      <c r="C50" s="105">
        <f>B50/C11</f>
        <v>1.5075567228888183</v>
      </c>
      <c r="D50" s="105">
        <f t="shared" si="0"/>
        <v>2.2727272727272734</v>
      </c>
      <c r="E50" s="105">
        <f>D50/(SQRT((D50-1)^2+(C50/C10)^2))</f>
        <v>1.4105004876524976</v>
      </c>
      <c r="F50" s="106">
        <f t="shared" si="1"/>
        <v>2.987464812801855</v>
      </c>
    </row>
    <row r="51" spans="2:6" ht="12.75">
      <c r="B51" s="104">
        <f t="shared" si="2"/>
        <v>190</v>
      </c>
      <c r="C51" s="105">
        <f>B51/C11</f>
        <v>1.5483014991831108</v>
      </c>
      <c r="D51" s="105">
        <f t="shared" si="0"/>
        <v>2.3972375323726682</v>
      </c>
      <c r="E51" s="105">
        <f>D51/(SQRT((D51-1)^2+(C51/C10)^2))</f>
        <v>1.3881722193649948</v>
      </c>
      <c r="F51" s="106">
        <f t="shared" si="1"/>
        <v>2.84886697771047</v>
      </c>
    </row>
    <row r="52" spans="2:6" ht="12.75">
      <c r="B52" s="104">
        <f t="shared" si="2"/>
        <v>195</v>
      </c>
      <c r="C52" s="105">
        <f>B52/C11</f>
        <v>1.589046275477403</v>
      </c>
      <c r="D52" s="105">
        <f t="shared" si="0"/>
        <v>2.5250680656086066</v>
      </c>
      <c r="E52" s="105">
        <f>D52/(SQRT((D52-1)^2+(C52/C10)^2))</f>
        <v>1.3672666600989871</v>
      </c>
      <c r="F52" s="106">
        <f t="shared" si="1"/>
        <v>2.7170644788560194</v>
      </c>
    </row>
    <row r="53" spans="2:6" ht="13.5" thickBot="1">
      <c r="B53" s="107">
        <f t="shared" si="2"/>
        <v>200</v>
      </c>
      <c r="C53" s="108">
        <f>B53/C11</f>
        <v>1.6297910517716956</v>
      </c>
      <c r="D53" s="108">
        <f t="shared" si="0"/>
        <v>2.65621887243509</v>
      </c>
      <c r="E53" s="108">
        <f>D53/(SQRT((D53-1)^2+(C53/C10)^2))</f>
        <v>1.3477538376170013</v>
      </c>
      <c r="F53" s="109">
        <f t="shared" si="1"/>
        <v>2.592211542397295</v>
      </c>
    </row>
    <row r="54" ht="12.75">
      <c r="B54" s="100"/>
    </row>
    <row r="55" ht="12.75">
      <c r="B55" s="100"/>
    </row>
    <row r="56" ht="12.75">
      <c r="B56" s="100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0"/>
    </row>
    <row r="64" ht="12.75">
      <c r="B64" s="100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  <row r="76" ht="12.75">
      <c r="B76" s="100"/>
    </row>
    <row r="77" ht="12.75">
      <c r="B77" s="100"/>
    </row>
    <row r="78" ht="12.75">
      <c r="B78" s="100"/>
    </row>
    <row r="79" ht="12.75">
      <c r="B79" s="100"/>
    </row>
    <row r="80" ht="12.75">
      <c r="B80" s="100"/>
    </row>
    <row r="81" ht="12.75">
      <c r="B81" s="100"/>
    </row>
    <row r="82" ht="12.75">
      <c r="B82" s="100"/>
    </row>
    <row r="83" ht="12.75">
      <c r="B83" s="100"/>
    </row>
    <row r="84" ht="12.75">
      <c r="B84" s="100"/>
    </row>
    <row r="85" ht="12.75">
      <c r="B85" s="100"/>
    </row>
    <row r="86" ht="12.75">
      <c r="B86" s="100"/>
    </row>
    <row r="87" ht="12.75">
      <c r="B87" s="100"/>
    </row>
    <row r="88" ht="12.75">
      <c r="B88" s="100"/>
    </row>
    <row r="89" ht="12.75">
      <c r="B89" s="100"/>
    </row>
    <row r="90" ht="12.75">
      <c r="B90" s="100"/>
    </row>
    <row r="91" ht="12.75">
      <c r="B91" s="100"/>
    </row>
    <row r="92" ht="12.75">
      <c r="B92" s="100"/>
    </row>
    <row r="93" ht="12.75">
      <c r="B93" s="100"/>
    </row>
    <row r="94" ht="12.75">
      <c r="B94" s="100"/>
    </row>
    <row r="95" ht="12.75">
      <c r="B95" s="100"/>
    </row>
    <row r="96" ht="12.75">
      <c r="B96" s="100"/>
    </row>
    <row r="97" ht="12.75">
      <c r="B97" s="100"/>
    </row>
    <row r="98" ht="12.75">
      <c r="B98" s="100"/>
    </row>
    <row r="99" ht="12.75">
      <c r="B99" s="100"/>
    </row>
    <row r="100" ht="12.75">
      <c r="B100" s="100"/>
    </row>
    <row r="101" ht="12.75">
      <c r="B101" s="100"/>
    </row>
    <row r="102" ht="12.75">
      <c r="B102" s="100"/>
    </row>
    <row r="103" ht="12.75">
      <c r="B103" s="100"/>
    </row>
    <row r="104" ht="12.75">
      <c r="B104" s="100"/>
    </row>
    <row r="105" ht="12.75">
      <c r="B105" s="100"/>
    </row>
    <row r="106" ht="12.75">
      <c r="B106" s="100"/>
    </row>
    <row r="107" ht="12.75">
      <c r="B107" s="100"/>
    </row>
    <row r="108" ht="12.75">
      <c r="B108" s="100"/>
    </row>
    <row r="109" ht="12.75">
      <c r="B109" s="100"/>
    </row>
    <row r="110" ht="12.75">
      <c r="B110" s="100"/>
    </row>
    <row r="111" ht="12.75">
      <c r="B111" s="100"/>
    </row>
    <row r="112" ht="12.75">
      <c r="B112" s="100"/>
    </row>
    <row r="113" ht="12.75">
      <c r="B113" s="100"/>
    </row>
    <row r="114" ht="12.75">
      <c r="B114" s="100"/>
    </row>
    <row r="115" ht="12.75">
      <c r="B115" s="100"/>
    </row>
    <row r="116" ht="12.75">
      <c r="B116" s="100"/>
    </row>
    <row r="117" ht="12.75">
      <c r="B117" s="100"/>
    </row>
    <row r="118" ht="12.75">
      <c r="B118" s="100"/>
    </row>
    <row r="119" ht="12.75">
      <c r="B119" s="100"/>
    </row>
    <row r="120" ht="12.75">
      <c r="B120" s="100"/>
    </row>
    <row r="121" ht="12.75">
      <c r="B121" s="100"/>
    </row>
    <row r="122" ht="12.75">
      <c r="B122" s="100"/>
    </row>
    <row r="123" ht="12.75">
      <c r="B123" s="100"/>
    </row>
    <row r="124" ht="12.75">
      <c r="B124" s="100"/>
    </row>
    <row r="125" ht="12.75">
      <c r="B125" s="100"/>
    </row>
    <row r="126" ht="12.75">
      <c r="B126" s="100"/>
    </row>
    <row r="127" ht="12.75">
      <c r="B127" s="100"/>
    </row>
    <row r="128" ht="12.75">
      <c r="B128" s="100"/>
    </row>
    <row r="129" ht="12.75">
      <c r="B129" s="100"/>
    </row>
    <row r="130" ht="12.75">
      <c r="B130" s="100"/>
    </row>
    <row r="131" ht="12.75">
      <c r="B131" s="100"/>
    </row>
    <row r="132" ht="12.75">
      <c r="B132" s="100"/>
    </row>
    <row r="133" ht="12.75">
      <c r="B133" s="100"/>
    </row>
    <row r="134" ht="12.75">
      <c r="B134" s="100"/>
    </row>
    <row r="135" ht="12.75">
      <c r="B135" s="100"/>
    </row>
    <row r="136" ht="12.75">
      <c r="B136" s="100"/>
    </row>
    <row r="137" ht="12.75">
      <c r="B137" s="100"/>
    </row>
    <row r="138" ht="12.75">
      <c r="B138" s="100"/>
    </row>
    <row r="139" ht="12.75">
      <c r="B139" s="100"/>
    </row>
    <row r="140" ht="12.75">
      <c r="B140" s="100"/>
    </row>
    <row r="141" ht="12.75">
      <c r="B141" s="100"/>
    </row>
    <row r="142" ht="12.75">
      <c r="B142" s="100"/>
    </row>
    <row r="143" ht="12.75">
      <c r="B143" s="100"/>
    </row>
    <row r="144" ht="12.75">
      <c r="B144" s="100"/>
    </row>
    <row r="145" ht="12.75">
      <c r="B145" s="100"/>
    </row>
    <row r="146" ht="12.75">
      <c r="B146" s="100"/>
    </row>
    <row r="147" ht="12.75">
      <c r="B147" s="100"/>
    </row>
    <row r="148" ht="12.75">
      <c r="B148" s="100"/>
    </row>
    <row r="149" ht="12.75">
      <c r="B149" s="100"/>
    </row>
    <row r="150" ht="12.75">
      <c r="B150" s="100"/>
    </row>
    <row r="151" ht="12.75">
      <c r="B151" s="100"/>
    </row>
    <row r="152" ht="12.75">
      <c r="B152" s="100"/>
    </row>
    <row r="153" ht="12.75">
      <c r="B153" s="100"/>
    </row>
    <row r="154" ht="12.75">
      <c r="B154" s="100"/>
    </row>
    <row r="155" ht="12.75">
      <c r="B155" s="100"/>
    </row>
    <row r="156" ht="12.75">
      <c r="B156" s="100"/>
    </row>
    <row r="157" ht="12.75">
      <c r="B157" s="100"/>
    </row>
    <row r="158" ht="12.75">
      <c r="B158" s="100"/>
    </row>
    <row r="159" ht="12.75">
      <c r="B159" s="100"/>
    </row>
    <row r="160" ht="12.75">
      <c r="B160" s="100"/>
    </row>
    <row r="161" ht="12.75">
      <c r="B161" s="100"/>
    </row>
    <row r="162" ht="12.75">
      <c r="B162" s="100"/>
    </row>
    <row r="163" ht="12.75">
      <c r="B163" s="100"/>
    </row>
    <row r="164" ht="12.75">
      <c r="B164" s="100"/>
    </row>
    <row r="165" ht="12.75">
      <c r="B165" s="100"/>
    </row>
    <row r="166" ht="12.75">
      <c r="B166" s="100"/>
    </row>
    <row r="167" ht="12.75">
      <c r="B167" s="100"/>
    </row>
    <row r="168" ht="12.75">
      <c r="B168" s="100"/>
    </row>
    <row r="169" ht="12.75">
      <c r="B169" s="100"/>
    </row>
    <row r="170" ht="12.75">
      <c r="B170" s="100"/>
    </row>
    <row r="171" ht="12.75">
      <c r="B171" s="100"/>
    </row>
    <row r="172" ht="12.75">
      <c r="B172" s="100"/>
    </row>
    <row r="173" ht="12.75">
      <c r="B173" s="100"/>
    </row>
    <row r="174" ht="12.75">
      <c r="B174" s="100"/>
    </row>
    <row r="175" ht="12.75">
      <c r="B175" s="100"/>
    </row>
    <row r="176" ht="12.75">
      <c r="B176" s="100"/>
    </row>
    <row r="177" ht="12.75">
      <c r="B177" s="100"/>
    </row>
    <row r="178" ht="12.75">
      <c r="B178" s="100"/>
    </row>
    <row r="179" ht="12.75">
      <c r="B179" s="100"/>
    </row>
    <row r="180" ht="12.75">
      <c r="B180" s="100"/>
    </row>
    <row r="181" ht="12.75">
      <c r="B181" s="100"/>
    </row>
    <row r="182" ht="12.75">
      <c r="B182" s="100"/>
    </row>
    <row r="183" ht="12.75">
      <c r="B183" s="100"/>
    </row>
    <row r="184" ht="12.75">
      <c r="B184" s="100"/>
    </row>
    <row r="185" ht="12.75">
      <c r="B185" s="100"/>
    </row>
    <row r="186" ht="12.75">
      <c r="B186" s="100"/>
    </row>
    <row r="187" ht="12.75">
      <c r="B187" s="100"/>
    </row>
    <row r="188" ht="12.75">
      <c r="B188" s="100"/>
    </row>
    <row r="189" ht="12.75">
      <c r="B189" s="100"/>
    </row>
    <row r="190" ht="12.75">
      <c r="B190" s="100"/>
    </row>
    <row r="191" ht="12.75">
      <c r="B191" s="100"/>
    </row>
    <row r="192" ht="12.75">
      <c r="B192" s="100"/>
    </row>
    <row r="193" ht="12.75">
      <c r="B193" s="100"/>
    </row>
    <row r="194" ht="12.75">
      <c r="B194" s="100"/>
    </row>
    <row r="195" ht="12.75">
      <c r="B195" s="100"/>
    </row>
    <row r="196" ht="12.75">
      <c r="B196" s="100"/>
    </row>
    <row r="197" ht="12.75">
      <c r="B197" s="100"/>
    </row>
    <row r="198" ht="12.75">
      <c r="B198" s="100"/>
    </row>
    <row r="199" ht="12.75">
      <c r="B199" s="100"/>
    </row>
    <row r="200" ht="12.75">
      <c r="B200" s="100"/>
    </row>
    <row r="201" ht="12.75">
      <c r="B201" s="100"/>
    </row>
    <row r="202" ht="12.75">
      <c r="B202" s="100"/>
    </row>
    <row r="203" ht="12.75">
      <c r="B203" s="100"/>
    </row>
    <row r="204" ht="12.75">
      <c r="B204" s="100"/>
    </row>
    <row r="205" ht="12.75">
      <c r="B205" s="100"/>
    </row>
    <row r="206" ht="12.75">
      <c r="B206" s="100"/>
    </row>
    <row r="207" ht="12.75">
      <c r="B207" s="100"/>
    </row>
    <row r="208" ht="12.75">
      <c r="B208" s="100"/>
    </row>
    <row r="209" ht="12.75">
      <c r="B209" s="100"/>
    </row>
    <row r="210" ht="12.75">
      <c r="B210" s="100"/>
    </row>
    <row r="211" ht="12.75">
      <c r="B211" s="100"/>
    </row>
    <row r="212" ht="12.75">
      <c r="B212" s="100"/>
    </row>
    <row r="213" ht="12.75">
      <c r="B213" s="100"/>
    </row>
    <row r="214" ht="12.75">
      <c r="B214" s="100"/>
    </row>
    <row r="215" ht="12.75">
      <c r="B215" s="100"/>
    </row>
    <row r="216" ht="12.75">
      <c r="B216" s="100"/>
    </row>
    <row r="217" ht="12.75">
      <c r="B217" s="100"/>
    </row>
    <row r="218" ht="12.75">
      <c r="B218" s="100"/>
    </row>
    <row r="219" ht="12.75">
      <c r="B219" s="100"/>
    </row>
    <row r="220" ht="12.75">
      <c r="B220" s="100"/>
    </row>
    <row r="221" ht="12.75">
      <c r="B221" s="100"/>
    </row>
    <row r="222" ht="12.75">
      <c r="B222" s="100"/>
    </row>
    <row r="223" ht="12.75">
      <c r="B223" s="100"/>
    </row>
    <row r="224" ht="12.75">
      <c r="B224" s="100"/>
    </row>
    <row r="225" ht="12.75">
      <c r="B225" s="100"/>
    </row>
    <row r="226" ht="12.75">
      <c r="B226" s="100"/>
    </row>
    <row r="227" ht="12.75">
      <c r="B227" s="100"/>
    </row>
    <row r="228" ht="12.75">
      <c r="B228" s="100"/>
    </row>
    <row r="229" ht="12.75">
      <c r="B229" s="100"/>
    </row>
    <row r="230" ht="12.75">
      <c r="B230" s="100"/>
    </row>
    <row r="231" ht="12.75">
      <c r="B231" s="100"/>
    </row>
    <row r="232" ht="12.75">
      <c r="B232" s="100"/>
    </row>
    <row r="233" ht="12.75">
      <c r="B233" s="100"/>
    </row>
    <row r="234" ht="12.75">
      <c r="B234" s="100"/>
    </row>
    <row r="235" ht="12.75">
      <c r="B235" s="100"/>
    </row>
    <row r="236" ht="12.75">
      <c r="B236" s="100"/>
    </row>
    <row r="237" ht="12.75">
      <c r="B237" s="100"/>
    </row>
    <row r="238" ht="12.75">
      <c r="B238" s="100"/>
    </row>
    <row r="239" ht="12.75">
      <c r="B239" s="100"/>
    </row>
    <row r="240" ht="12.75">
      <c r="B240" s="100"/>
    </row>
    <row r="241" ht="12.75">
      <c r="B241" s="100"/>
    </row>
    <row r="242" ht="12.75">
      <c r="B242" s="100"/>
    </row>
    <row r="243" ht="12.75">
      <c r="B243" s="100"/>
    </row>
    <row r="244" ht="12.75">
      <c r="B244" s="100"/>
    </row>
    <row r="245" ht="12.75">
      <c r="B245" s="100"/>
    </row>
    <row r="246" ht="12.75">
      <c r="B246" s="100"/>
    </row>
    <row r="247" ht="12.75">
      <c r="B247" s="100"/>
    </row>
    <row r="248" ht="12.75">
      <c r="B248" s="100"/>
    </row>
    <row r="249" ht="12.75">
      <c r="B249" s="100"/>
    </row>
    <row r="250" ht="12.75">
      <c r="B250" s="100"/>
    </row>
    <row r="251" ht="12.75">
      <c r="B251" s="100"/>
    </row>
    <row r="252" ht="12.75">
      <c r="B252" s="100"/>
    </row>
    <row r="253" ht="12.75">
      <c r="B253" s="100"/>
    </row>
    <row r="254" ht="12.75">
      <c r="B254" s="100"/>
    </row>
    <row r="255" ht="12.75">
      <c r="B255" s="100"/>
    </row>
    <row r="256" ht="12.75">
      <c r="B256" s="100"/>
    </row>
    <row r="257" ht="12.75">
      <c r="B257" s="100"/>
    </row>
    <row r="258" ht="12.75">
      <c r="B258" s="100"/>
    </row>
    <row r="259" ht="12.75">
      <c r="B259" s="100"/>
    </row>
    <row r="260" ht="12.75">
      <c r="B260" s="100"/>
    </row>
    <row r="261" ht="12.75">
      <c r="B261" s="100"/>
    </row>
    <row r="262" ht="12.75">
      <c r="B262" s="100"/>
    </row>
    <row r="263" ht="12.75">
      <c r="B263" s="100"/>
    </row>
    <row r="264" ht="12.75">
      <c r="B264" s="100"/>
    </row>
    <row r="265" ht="12.75">
      <c r="B265" s="100"/>
    </row>
    <row r="266" ht="12.75">
      <c r="B266" s="100"/>
    </row>
    <row r="267" ht="12.75">
      <c r="B267" s="100"/>
    </row>
    <row r="268" ht="12.75">
      <c r="B268" s="100"/>
    </row>
    <row r="269" ht="12.75">
      <c r="B269" s="100"/>
    </row>
    <row r="270" ht="12.75">
      <c r="B270" s="100"/>
    </row>
    <row r="271" ht="12.75">
      <c r="B271" s="100"/>
    </row>
    <row r="272" ht="12.75">
      <c r="B272" s="10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 Audio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Linkwitz Transform Circuit Design</dc:title>
  <dc:subject/>
  <dc:creator>John L. Murphy</dc:creator>
  <cp:keywords/>
  <dc:description/>
  <cp:lastModifiedBy>rod elliott</cp:lastModifiedBy>
  <cp:lastPrinted>1999-09-11T15:09:22Z</cp:lastPrinted>
  <dcterms:created xsi:type="dcterms:W3CDTF">1998-03-04T05:17:14Z</dcterms:created>
  <dcterms:modified xsi:type="dcterms:W3CDTF">1999-09-21T13:21:01Z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